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ThisWorkbook"/>
  <bookViews>
    <workbookView xWindow="0" yWindow="120" windowWidth="19200" windowHeight="11175" tabRatio="736" firstSheet="1" activeTab="6"/>
  </bookViews>
  <sheets>
    <sheet name="Survey rating" sheetId="11" state="hidden" r:id="rId1"/>
    <sheet name="RFP Scoring Matrix" sheetId="12" r:id="rId2"/>
    <sheet name="RFP Matrix TARGET and BAFO" sheetId="10" state="hidden" r:id="rId3"/>
    <sheet name="Target Pricing Centurion" sheetId="17" state="hidden" r:id="rId4"/>
    <sheet name="Target Pricing Corizon" sheetId="15" state="hidden" r:id="rId5"/>
    <sheet name="Target Pricing #s" sheetId="18" state="hidden" r:id="rId6"/>
    <sheet name="Final (BAFO) Score Sheets" sheetId="21" r:id="rId7"/>
    <sheet name="Original Bids" sheetId="23" r:id="rId8"/>
    <sheet name="Round 1" sheetId="27" r:id="rId9"/>
    <sheet name="Round 2" sheetId="28" r:id="rId10"/>
    <sheet name="Round 3" sheetId="29" r:id="rId11"/>
    <sheet name="Maximum Liability" sheetId="30" r:id="rId12"/>
  </sheets>
  <externalReferences>
    <externalReference r:id="rId13"/>
  </externalReferences>
  <definedNames>
    <definedName name="A">[1]MATRIX!$M$11</definedName>
    <definedName name="b">[1]MATRIX!$N$11</definedName>
    <definedName name="D">[1]MATRIX!$P$11</definedName>
    <definedName name="E">[1]MATRIX!$Q$11</definedName>
    <definedName name="_xlnm.Print_Area" localSheetId="6">'Final (BAFO) Score Sheets'!$A$1:$W$31</definedName>
    <definedName name="_xlnm.Print_Area" localSheetId="7">'Original Bids'!$B$1:$V$18</definedName>
    <definedName name="_xlnm.Print_Area" localSheetId="1">'RFP Scoring Matrix'!$A$1:$C$27</definedName>
    <definedName name="_xlnm.Print_Area" localSheetId="8">'Round 1'!$B$1:$V$19</definedName>
    <definedName name="_xlnm.Print_Area" localSheetId="9">'Round 2'!$B$1:$V$19</definedName>
    <definedName name="_xlnm.Print_Area" localSheetId="10">'Round 3'!$B$1:$V$18</definedName>
    <definedName name="Text11" localSheetId="11">'Maximum Liability'!$B$4</definedName>
    <definedName name="Text12" localSheetId="11">'Maximum Liability'!#REF!</definedName>
    <definedName name="Text13" localSheetId="11">'Maximum Liability'!#REF!</definedName>
    <definedName name="Text14" localSheetId="11">'Maximum Liability'!#REF!</definedName>
    <definedName name="Text15" localSheetId="11">'Maximum Liability'!#REF!</definedName>
    <definedName name="Text17" localSheetId="11">'Maximum Liability'!$B$5</definedName>
    <definedName name="Text18" localSheetId="11">'Maximum Liability'!#REF!</definedName>
    <definedName name="Text19" localSheetId="11">'Maximum Liability'!#REF!</definedName>
    <definedName name="Text20" localSheetId="11">'Maximum Liability'!#REF!</definedName>
    <definedName name="Text21" localSheetId="11">'Maximum Liability'!#REF!</definedName>
    <definedName name="Text23" localSheetId="11">'Maximum Liability'!$B$7</definedName>
    <definedName name="Text24" localSheetId="11">'Maximum Liability'!#REF!</definedName>
    <definedName name="Text25" localSheetId="11">'Maximum Liability'!#REF!</definedName>
    <definedName name="Text26" localSheetId="11">'Maximum Liability'!#REF!</definedName>
    <definedName name="Text27" localSheetId="11">'Maximum Liability'!#REF!</definedName>
    <definedName name="Text35" localSheetId="11">'Maximum Liability'!$B$8</definedName>
    <definedName name="Text36" localSheetId="11">'Maximum Liability'!#REF!</definedName>
    <definedName name="Text37" localSheetId="11">'Maximum Liability'!#REF!</definedName>
    <definedName name="Text38" localSheetId="11">'Maximum Liability'!#REF!</definedName>
    <definedName name="Text39" localSheetId="11">'Maximum Liability'!#REF!</definedName>
    <definedName name="Text40" localSheetId="11">'Maximum Liability'!#REF!</definedName>
    <definedName name="Text41" localSheetId="11">'Maximum Liability'!#REF!</definedName>
    <definedName name="Text42" localSheetId="11">'Maximum Liability'!#REF!</definedName>
    <definedName name="Text43" localSheetId="11">'Maximum Liability'!#REF!</definedName>
    <definedName name="Text44" localSheetId="11">'Maximum Liability'!#REF!</definedName>
  </definedNames>
  <calcPr calcId="145621"/>
</workbook>
</file>

<file path=xl/calcChain.xml><?xml version="1.0" encoding="utf-8"?>
<calcChain xmlns="http://schemas.openxmlformats.org/spreadsheetml/2006/main">
  <c r="C11" i="30" l="1"/>
  <c r="T8" i="29" l="1"/>
  <c r="T9" i="29"/>
  <c r="T10" i="29"/>
  <c r="T11" i="29"/>
  <c r="T12" i="29"/>
  <c r="T7" i="29"/>
  <c r="T8" i="28"/>
  <c r="T9" i="28"/>
  <c r="T10" i="28"/>
  <c r="T11" i="28"/>
  <c r="T12" i="28"/>
  <c r="T7" i="28"/>
  <c r="T8" i="27"/>
  <c r="T9" i="27"/>
  <c r="T10" i="27"/>
  <c r="T11" i="27"/>
  <c r="T12" i="27"/>
  <c r="T7" i="27"/>
  <c r="T8" i="23"/>
  <c r="T9" i="23"/>
  <c r="T10" i="23"/>
  <c r="T11" i="23"/>
  <c r="T12" i="23"/>
  <c r="T7" i="23"/>
  <c r="V12" i="29" l="1"/>
  <c r="I12" i="29"/>
  <c r="K12" i="29" s="1"/>
  <c r="V11" i="29"/>
  <c r="I11" i="29"/>
  <c r="K11" i="29" s="1"/>
  <c r="V10" i="29"/>
  <c r="I10" i="29"/>
  <c r="K10" i="29" s="1"/>
  <c r="V9" i="29"/>
  <c r="K9" i="29"/>
  <c r="I9" i="29"/>
  <c r="V8" i="29"/>
  <c r="I8" i="29"/>
  <c r="K8" i="29" s="1"/>
  <c r="V7" i="29"/>
  <c r="I7" i="29"/>
  <c r="K7" i="29" s="1"/>
  <c r="T6" i="29"/>
  <c r="V6" i="29" s="1"/>
  <c r="I6" i="29"/>
  <c r="K6" i="29" s="1"/>
  <c r="V12" i="28"/>
  <c r="I12" i="28"/>
  <c r="K12" i="28" s="1"/>
  <c r="V11" i="28"/>
  <c r="I11" i="28"/>
  <c r="K11" i="28" s="1"/>
  <c r="V10" i="28"/>
  <c r="I10" i="28"/>
  <c r="K10" i="28" s="1"/>
  <c r="V9" i="28"/>
  <c r="I9" i="28"/>
  <c r="K9" i="28" s="1"/>
  <c r="V8" i="28"/>
  <c r="I8" i="28"/>
  <c r="K8" i="28" s="1"/>
  <c r="V7" i="28"/>
  <c r="K7" i="28"/>
  <c r="I7" i="28"/>
  <c r="T6" i="28"/>
  <c r="V6" i="28" s="1"/>
  <c r="I6" i="28"/>
  <c r="K6" i="28" s="1"/>
  <c r="V12" i="27"/>
  <c r="I12" i="27"/>
  <c r="K12" i="27" s="1"/>
  <c r="V11" i="27"/>
  <c r="I11" i="27"/>
  <c r="K11" i="27" s="1"/>
  <c r="V10" i="27"/>
  <c r="I10" i="27"/>
  <c r="K10" i="27" s="1"/>
  <c r="V9" i="27"/>
  <c r="K9" i="27"/>
  <c r="I9" i="27"/>
  <c r="V8" i="27"/>
  <c r="I8" i="27"/>
  <c r="K8" i="27" s="1"/>
  <c r="V7" i="27"/>
  <c r="I7" i="27"/>
  <c r="K7" i="27" s="1"/>
  <c r="T6" i="27"/>
  <c r="V6" i="27" s="1"/>
  <c r="I6" i="27"/>
  <c r="K6" i="27" s="1"/>
  <c r="V7" i="23"/>
  <c r="V8" i="23"/>
  <c r="V9" i="23"/>
  <c r="V10" i="23"/>
  <c r="V11" i="23"/>
  <c r="V12" i="23"/>
  <c r="V6" i="23"/>
  <c r="T6" i="23"/>
  <c r="K13" i="23"/>
  <c r="K15" i="23" s="1"/>
  <c r="K7" i="23"/>
  <c r="K8" i="23"/>
  <c r="K9" i="23"/>
  <c r="K10" i="23"/>
  <c r="K11" i="23"/>
  <c r="K12" i="23"/>
  <c r="K6" i="23"/>
  <c r="I7" i="23"/>
  <c r="I8" i="23"/>
  <c r="I9" i="23"/>
  <c r="I10" i="23"/>
  <c r="I11" i="23"/>
  <c r="I12" i="23"/>
  <c r="I6" i="23"/>
  <c r="K15" i="21"/>
  <c r="K14" i="18"/>
  <c r="K156" i="18"/>
  <c r="V13" i="29" l="1"/>
  <c r="V13" i="28"/>
  <c r="V13" i="27"/>
  <c r="V13" i="23"/>
  <c r="V15" i="23" s="1"/>
  <c r="K13" i="29"/>
  <c r="K13" i="28"/>
  <c r="K13" i="27"/>
  <c r="H175" i="18"/>
  <c r="G175" i="18"/>
  <c r="F175" i="18"/>
  <c r="E175" i="18"/>
  <c r="D175" i="18"/>
  <c r="K175" i="18" s="1"/>
  <c r="I170" i="18"/>
  <c r="K170" i="18" s="1"/>
  <c r="I169" i="18"/>
  <c r="K169" i="18" s="1"/>
  <c r="I168" i="18"/>
  <c r="K168" i="18" s="1"/>
  <c r="I167" i="18"/>
  <c r="K167" i="18" s="1"/>
  <c r="I166" i="18"/>
  <c r="K166" i="18" s="1"/>
  <c r="I165" i="18"/>
  <c r="K165" i="18" s="1"/>
  <c r="I164" i="18"/>
  <c r="K164" i="18" s="1"/>
  <c r="V38" i="18"/>
  <c r="S38" i="18"/>
  <c r="R38" i="18"/>
  <c r="Q38" i="18"/>
  <c r="P38" i="18"/>
  <c r="O38" i="18"/>
  <c r="V19" i="18"/>
  <c r="S19" i="18"/>
  <c r="R19" i="18"/>
  <c r="Q19" i="18"/>
  <c r="P19" i="18"/>
  <c r="O19" i="18"/>
  <c r="V15" i="29" l="1"/>
  <c r="K15" i="29"/>
  <c r="K15" i="28"/>
  <c r="V15" i="28"/>
  <c r="V15" i="27"/>
  <c r="K15" i="27"/>
  <c r="K171" i="18"/>
  <c r="K173" i="18" s="1"/>
  <c r="V134" i="18" l="1"/>
  <c r="K134" i="18"/>
  <c r="S155" i="18" l="1"/>
  <c r="R155" i="18"/>
  <c r="Q155" i="18"/>
  <c r="P155" i="18"/>
  <c r="O155" i="18"/>
  <c r="V155" i="18" s="1"/>
  <c r="V156" i="18" s="1"/>
  <c r="T150" i="18"/>
  <c r="V150" i="18" s="1"/>
  <c r="T149" i="18"/>
  <c r="V149" i="18" s="1"/>
  <c r="T148" i="18"/>
  <c r="V148" i="18" s="1"/>
  <c r="T147" i="18"/>
  <c r="V147" i="18" s="1"/>
  <c r="T146" i="18"/>
  <c r="V146" i="18" s="1"/>
  <c r="T145" i="18"/>
  <c r="V145" i="18" s="1"/>
  <c r="T144" i="18"/>
  <c r="V144" i="18" s="1"/>
  <c r="H155" i="18"/>
  <c r="G155" i="18"/>
  <c r="F155" i="18"/>
  <c r="E155" i="18"/>
  <c r="D155" i="18"/>
  <c r="I150" i="18"/>
  <c r="K150" i="18" s="1"/>
  <c r="I149" i="18"/>
  <c r="K149" i="18" s="1"/>
  <c r="I148" i="18"/>
  <c r="K148" i="18" s="1"/>
  <c r="I147" i="18"/>
  <c r="K147" i="18" s="1"/>
  <c r="I146" i="18"/>
  <c r="K146" i="18" s="1"/>
  <c r="I145" i="18"/>
  <c r="K145" i="18" s="1"/>
  <c r="I144" i="18"/>
  <c r="K144" i="18" s="1"/>
  <c r="K155" i="18" l="1"/>
  <c r="V151" i="18"/>
  <c r="K151" i="18"/>
  <c r="S136" i="18"/>
  <c r="R136" i="18"/>
  <c r="Q136" i="18"/>
  <c r="P136" i="18"/>
  <c r="O136" i="18"/>
  <c r="V136" i="18" s="1"/>
  <c r="V137" i="18" s="1"/>
  <c r="H136" i="18"/>
  <c r="G136" i="18"/>
  <c r="F136" i="18"/>
  <c r="E136" i="18"/>
  <c r="D136" i="18"/>
  <c r="T131" i="18"/>
  <c r="V131" i="18" s="1"/>
  <c r="I131" i="18"/>
  <c r="K131" i="18" s="1"/>
  <c r="T130" i="18"/>
  <c r="V130" i="18" s="1"/>
  <c r="I130" i="18"/>
  <c r="K130" i="18" s="1"/>
  <c r="T129" i="18"/>
  <c r="V129" i="18" s="1"/>
  <c r="K129" i="18"/>
  <c r="I129" i="18"/>
  <c r="T128" i="18"/>
  <c r="V128" i="18" s="1"/>
  <c r="I128" i="18"/>
  <c r="K128" i="18" s="1"/>
  <c r="T127" i="18"/>
  <c r="V127" i="18" s="1"/>
  <c r="I127" i="18"/>
  <c r="K127" i="18" s="1"/>
  <c r="T126" i="18"/>
  <c r="V126" i="18" s="1"/>
  <c r="I126" i="18"/>
  <c r="K126" i="18" s="1"/>
  <c r="T125" i="18"/>
  <c r="V125" i="18" s="1"/>
  <c r="I125" i="18"/>
  <c r="K125" i="18" s="1"/>
  <c r="K153" i="18" l="1"/>
  <c r="V153" i="18"/>
  <c r="V132" i="18"/>
  <c r="K132" i="18"/>
  <c r="K136" i="18"/>
  <c r="K137" i="18" s="1"/>
  <c r="AC97" i="18"/>
  <c r="AA97" i="18"/>
  <c r="AL92" i="18"/>
  <c r="AK92" i="18"/>
  <c r="AJ92" i="18"/>
  <c r="AI92" i="18"/>
  <c r="AH92" i="18"/>
  <c r="AD92" i="18"/>
  <c r="AC92" i="18"/>
  <c r="AW92" i="18" s="1"/>
  <c r="AB92" i="18"/>
  <c r="AA92" i="18"/>
  <c r="AU92" i="18" s="1"/>
  <c r="Z92" i="18"/>
  <c r="AE92" i="18" s="1"/>
  <c r="AG92" i="18" s="1"/>
  <c r="AL91" i="18"/>
  <c r="AK91" i="18"/>
  <c r="AJ91" i="18"/>
  <c r="AI91" i="18"/>
  <c r="AH91" i="18"/>
  <c r="AD91" i="18"/>
  <c r="AX91" i="18" s="1"/>
  <c r="AC91" i="18"/>
  <c r="AW91" i="18" s="1"/>
  <c r="AB91" i="18"/>
  <c r="AV91" i="18" s="1"/>
  <c r="AA91" i="18"/>
  <c r="AU91" i="18" s="1"/>
  <c r="Z91" i="18"/>
  <c r="AT91" i="18" s="1"/>
  <c r="AL90" i="18"/>
  <c r="AK90" i="18"/>
  <c r="AJ90" i="18"/>
  <c r="AI90" i="18"/>
  <c r="AH90" i="18"/>
  <c r="AD90" i="18"/>
  <c r="AC90" i="18"/>
  <c r="AW90" i="18" s="1"/>
  <c r="AB90" i="18"/>
  <c r="AV90" i="18" s="1"/>
  <c r="AA90" i="18"/>
  <c r="AU90" i="18" s="1"/>
  <c r="Z90" i="18"/>
  <c r="AL89" i="18"/>
  <c r="AK89" i="18"/>
  <c r="AJ89" i="18"/>
  <c r="AI89" i="18"/>
  <c r="AH89" i="18"/>
  <c r="AD89" i="18"/>
  <c r="AX89" i="18" s="1"/>
  <c r="AC89" i="18"/>
  <c r="AW89" i="18" s="1"/>
  <c r="AB89" i="18"/>
  <c r="AV89" i="18" s="1"/>
  <c r="AA89" i="18"/>
  <c r="AU89" i="18" s="1"/>
  <c r="Z89" i="18"/>
  <c r="AT89" i="18" s="1"/>
  <c r="AL88" i="18"/>
  <c r="AK88" i="18"/>
  <c r="AJ88" i="18"/>
  <c r="AI88" i="18"/>
  <c r="AH88" i="18"/>
  <c r="AD88" i="18"/>
  <c r="AC88" i="18"/>
  <c r="AW88" i="18" s="1"/>
  <c r="AB88" i="18"/>
  <c r="AV88" i="18" s="1"/>
  <c r="AA88" i="18"/>
  <c r="AU88" i="18" s="1"/>
  <c r="Z88" i="18"/>
  <c r="AE88" i="18" s="1"/>
  <c r="AG88" i="18" s="1"/>
  <c r="AL87" i="18"/>
  <c r="AK87" i="18"/>
  <c r="AJ87" i="18"/>
  <c r="AI87" i="18"/>
  <c r="AH87" i="18"/>
  <c r="AD87" i="18"/>
  <c r="AX87" i="18" s="1"/>
  <c r="AC87" i="18"/>
  <c r="AW87" i="18" s="1"/>
  <c r="AB87" i="18"/>
  <c r="AV87" i="18" s="1"/>
  <c r="AA87" i="18"/>
  <c r="AU87" i="18" s="1"/>
  <c r="Z87" i="18"/>
  <c r="AT87" i="18" s="1"/>
  <c r="AL86" i="18"/>
  <c r="AJ86" i="18"/>
  <c r="AI86" i="18"/>
  <c r="AH86" i="18"/>
  <c r="AD86" i="18"/>
  <c r="AX86" i="18" s="1"/>
  <c r="AX97" i="18" s="1"/>
  <c r="AX99" i="18" s="1"/>
  <c r="AC86" i="18"/>
  <c r="AW86" i="18" s="1"/>
  <c r="AW97" i="18" s="1"/>
  <c r="AW99" i="18" s="1"/>
  <c r="AB86" i="18"/>
  <c r="AV86" i="18" s="1"/>
  <c r="AV97" i="18" s="1"/>
  <c r="AV99" i="18" s="1"/>
  <c r="AA86" i="18"/>
  <c r="AU86" i="18" s="1"/>
  <c r="AU97" i="18" s="1"/>
  <c r="AU99" i="18" s="1"/>
  <c r="Z86" i="18"/>
  <c r="Z97" i="18" s="1"/>
  <c r="K98" i="18"/>
  <c r="K118" i="18"/>
  <c r="AY87" i="18" l="1"/>
  <c r="BA87" i="18" s="1"/>
  <c r="AY89" i="18"/>
  <c r="BA89" i="18" s="1"/>
  <c r="AY91" i="18"/>
  <c r="BA91" i="18" s="1"/>
  <c r="AV92" i="18"/>
  <c r="AX88" i="18"/>
  <c r="AT90" i="18"/>
  <c r="AX90" i="18"/>
  <c r="AX92" i="18"/>
  <c r="AT86" i="18"/>
  <c r="AE86" i="18"/>
  <c r="AG86" i="18" s="1"/>
  <c r="AE90" i="18"/>
  <c r="AG90" i="18" s="1"/>
  <c r="AB97" i="18"/>
  <c r="AG97" i="18" s="1"/>
  <c r="AT92" i="18"/>
  <c r="AY92" i="18" s="1"/>
  <c r="BA92" i="18" s="1"/>
  <c r="AT88" i="18"/>
  <c r="AE89" i="18"/>
  <c r="AG89" i="18" s="1"/>
  <c r="AD97" i="18"/>
  <c r="AE87" i="18"/>
  <c r="AG87" i="18" s="1"/>
  <c r="AE91" i="18"/>
  <c r="AG91" i="18" s="1"/>
  <c r="AY88" i="18" l="1"/>
  <c r="BA88" i="18" s="1"/>
  <c r="AY90" i="18"/>
  <c r="BA90" i="18" s="1"/>
  <c r="AG93" i="18"/>
  <c r="AT97" i="18"/>
  <c r="AY86" i="18"/>
  <c r="BA86" i="18" s="1"/>
  <c r="BA93" i="18" l="1"/>
  <c r="AT99" i="18"/>
  <c r="BA97" i="18"/>
  <c r="BA99" i="18" s="1"/>
  <c r="S117" i="18" l="1"/>
  <c r="R117" i="18"/>
  <c r="Q117" i="18"/>
  <c r="P117" i="18"/>
  <c r="O117" i="18"/>
  <c r="T112" i="18"/>
  <c r="V112" i="18" s="1"/>
  <c r="T111" i="18"/>
  <c r="V111" i="18" s="1"/>
  <c r="T110" i="18"/>
  <c r="V110" i="18" s="1"/>
  <c r="T109" i="18"/>
  <c r="V109" i="18" s="1"/>
  <c r="T108" i="18"/>
  <c r="V108" i="18" s="1"/>
  <c r="T107" i="18"/>
  <c r="V107" i="18" s="1"/>
  <c r="T106" i="18"/>
  <c r="V106" i="18" s="1"/>
  <c r="S97" i="18"/>
  <c r="R97" i="18"/>
  <c r="Q97" i="18"/>
  <c r="P97" i="18"/>
  <c r="O97" i="18"/>
  <c r="V97" i="18" s="1"/>
  <c r="T92" i="18"/>
  <c r="V92" i="18" s="1"/>
  <c r="T91" i="18"/>
  <c r="V91" i="18" s="1"/>
  <c r="T90" i="18"/>
  <c r="V90" i="18" s="1"/>
  <c r="T89" i="18"/>
  <c r="V89" i="18" s="1"/>
  <c r="T88" i="18"/>
  <c r="V88" i="18" s="1"/>
  <c r="T87" i="18"/>
  <c r="V87" i="18" s="1"/>
  <c r="T86" i="18"/>
  <c r="V86" i="18" s="1"/>
  <c r="H117" i="18"/>
  <c r="G117" i="18"/>
  <c r="F117" i="18"/>
  <c r="E117" i="18"/>
  <c r="D117" i="18"/>
  <c r="I112" i="18"/>
  <c r="K112" i="18" s="1"/>
  <c r="I111" i="18"/>
  <c r="K111" i="18" s="1"/>
  <c r="I110" i="18"/>
  <c r="K110" i="18" s="1"/>
  <c r="I109" i="18"/>
  <c r="K109" i="18" s="1"/>
  <c r="I108" i="18"/>
  <c r="K108" i="18" s="1"/>
  <c r="I107" i="18"/>
  <c r="K107" i="18" s="1"/>
  <c r="I106" i="18"/>
  <c r="K106" i="18" s="1"/>
  <c r="H97" i="18"/>
  <c r="G97" i="18"/>
  <c r="F97" i="18"/>
  <c r="E97" i="18"/>
  <c r="D97" i="18"/>
  <c r="K97" i="18" s="1"/>
  <c r="I92" i="18"/>
  <c r="K92" i="18" s="1"/>
  <c r="I91" i="18"/>
  <c r="K91" i="18" s="1"/>
  <c r="I90" i="18"/>
  <c r="K90" i="18" s="1"/>
  <c r="I89" i="18"/>
  <c r="K89" i="18" s="1"/>
  <c r="I88" i="18"/>
  <c r="K88" i="18" s="1"/>
  <c r="I87" i="18"/>
  <c r="K87" i="18" s="1"/>
  <c r="I86" i="18"/>
  <c r="K86" i="18" s="1"/>
  <c r="V93" i="18" l="1"/>
  <c r="K117" i="18"/>
  <c r="V117" i="18"/>
  <c r="V113" i="18"/>
  <c r="K113" i="18"/>
  <c r="K93" i="18"/>
  <c r="L33" i="18"/>
  <c r="BA59" i="18" l="1"/>
  <c r="AU59" i="18"/>
  <c r="AV59" i="18"/>
  <c r="AW59" i="18"/>
  <c r="AX59" i="18"/>
  <c r="AT59" i="18"/>
  <c r="K78" i="18"/>
  <c r="K58" i="18"/>
  <c r="AH47" i="18"/>
  <c r="AI47" i="18"/>
  <c r="AJ47" i="18"/>
  <c r="AK47" i="18"/>
  <c r="AL47" i="18"/>
  <c r="AH48" i="18"/>
  <c r="AI48" i="18"/>
  <c r="AJ48" i="18"/>
  <c r="AK48" i="18"/>
  <c r="AL48" i="18"/>
  <c r="AH49" i="18"/>
  <c r="AI49" i="18"/>
  <c r="AJ49" i="18"/>
  <c r="AK49" i="18"/>
  <c r="AL49" i="18"/>
  <c r="AH50" i="18"/>
  <c r="AI50" i="18"/>
  <c r="AJ50" i="18"/>
  <c r="AK50" i="18"/>
  <c r="AL50" i="18"/>
  <c r="AH51" i="18"/>
  <c r="AI51" i="18"/>
  <c r="AJ51" i="18"/>
  <c r="AK51" i="18"/>
  <c r="AL51" i="18"/>
  <c r="AH52" i="18"/>
  <c r="AI52" i="18"/>
  <c r="AJ52" i="18"/>
  <c r="AK52" i="18"/>
  <c r="AL52" i="18"/>
  <c r="AI46" i="18"/>
  <c r="AJ46" i="18"/>
  <c r="AK46" i="18"/>
  <c r="AL46" i="18"/>
  <c r="AH46" i="18"/>
  <c r="AX52" i="18"/>
  <c r="AW52" i="18"/>
  <c r="AV52" i="18"/>
  <c r="AU52" i="18"/>
  <c r="AT52" i="18"/>
  <c r="AX51" i="18"/>
  <c r="AW51" i="18"/>
  <c r="AV51" i="18"/>
  <c r="AU51" i="18"/>
  <c r="AT51" i="18"/>
  <c r="AX50" i="18"/>
  <c r="AW50" i="18"/>
  <c r="AV50" i="18"/>
  <c r="AU50" i="18"/>
  <c r="AT50" i="18"/>
  <c r="AX49" i="18"/>
  <c r="AW49" i="18"/>
  <c r="AV49" i="18"/>
  <c r="AU49" i="18"/>
  <c r="AT49" i="18"/>
  <c r="AX48" i="18"/>
  <c r="AW48" i="18"/>
  <c r="AV48" i="18"/>
  <c r="AU48" i="18"/>
  <c r="AT48" i="18"/>
  <c r="AX47" i="18"/>
  <c r="AW47" i="18"/>
  <c r="AV47" i="18"/>
  <c r="AU47" i="18"/>
  <c r="AT47" i="18"/>
  <c r="AX46" i="18"/>
  <c r="AX57" i="18" s="1"/>
  <c r="AW46" i="18"/>
  <c r="AW57" i="18" s="1"/>
  <c r="AV46" i="18"/>
  <c r="AV57" i="18" s="1"/>
  <c r="AU46" i="18"/>
  <c r="AU57" i="18" s="1"/>
  <c r="AT46" i="18"/>
  <c r="AT57" i="18" s="1"/>
  <c r="AD57" i="18"/>
  <c r="AC57" i="18"/>
  <c r="AB57" i="18"/>
  <c r="AA57" i="18"/>
  <c r="AG57" i="18" s="1"/>
  <c r="Z57" i="18"/>
  <c r="AD52" i="18"/>
  <c r="AC52" i="18"/>
  <c r="AB52" i="18"/>
  <c r="AA52" i="18"/>
  <c r="AE52" i="18" s="1"/>
  <c r="AG52" i="18" s="1"/>
  <c r="Z52" i="18"/>
  <c r="AD51" i="18"/>
  <c r="AC51" i="18"/>
  <c r="AB51" i="18"/>
  <c r="AA51" i="18"/>
  <c r="Z51" i="18"/>
  <c r="AE51" i="18" s="1"/>
  <c r="AG51" i="18" s="1"/>
  <c r="AD50" i="18"/>
  <c r="AC50" i="18"/>
  <c r="AB50" i="18"/>
  <c r="AA50" i="18"/>
  <c r="AE50" i="18" s="1"/>
  <c r="AG50" i="18" s="1"/>
  <c r="Z50" i="18"/>
  <c r="AD49" i="18"/>
  <c r="AC49" i="18"/>
  <c r="AB49" i="18"/>
  <c r="AA49" i="18"/>
  <c r="Z49" i="18"/>
  <c r="AE49" i="18" s="1"/>
  <c r="AG49" i="18" s="1"/>
  <c r="AD48" i="18"/>
  <c r="AC48" i="18"/>
  <c r="AB48" i="18"/>
  <c r="AA48" i="18"/>
  <c r="AE48" i="18" s="1"/>
  <c r="AG48" i="18" s="1"/>
  <c r="Z48" i="18"/>
  <c r="AD47" i="18"/>
  <c r="AC47" i="18"/>
  <c r="AB47" i="18"/>
  <c r="AA47" i="18"/>
  <c r="Z47" i="18"/>
  <c r="AE47" i="18" s="1"/>
  <c r="AG47" i="18" s="1"/>
  <c r="AD46" i="18"/>
  <c r="AC46" i="18"/>
  <c r="AB46" i="18"/>
  <c r="AA46" i="18"/>
  <c r="AE46" i="18" s="1"/>
  <c r="AG46" i="18" s="1"/>
  <c r="AG53" i="18" s="1"/>
  <c r="Z46" i="18"/>
  <c r="AD32" i="18"/>
  <c r="AC32" i="18"/>
  <c r="AB32" i="18"/>
  <c r="AA32" i="18"/>
  <c r="Z32" i="18"/>
  <c r="AE32" i="18" s="1"/>
  <c r="AG32" i="18" s="1"/>
  <c r="AD31" i="18"/>
  <c r="AC31" i="18"/>
  <c r="AB31" i="18"/>
  <c r="AA31" i="18"/>
  <c r="AE31" i="18" s="1"/>
  <c r="AG31" i="18" s="1"/>
  <c r="Z31" i="18"/>
  <c r="AD30" i="18"/>
  <c r="AC30" i="18"/>
  <c r="AB30" i="18"/>
  <c r="AA30" i="18"/>
  <c r="Z30" i="18"/>
  <c r="AE30" i="18" s="1"/>
  <c r="AG30" i="18" s="1"/>
  <c r="AD29" i="18"/>
  <c r="AC29" i="18"/>
  <c r="AB29" i="18"/>
  <c r="AA29" i="18"/>
  <c r="AE29" i="18" s="1"/>
  <c r="AG29" i="18" s="1"/>
  <c r="Z29" i="18"/>
  <c r="AD28" i="18"/>
  <c r="AC28" i="18"/>
  <c r="AB28" i="18"/>
  <c r="AA28" i="18"/>
  <c r="Z28" i="18"/>
  <c r="AE28" i="18" s="1"/>
  <c r="AG28" i="18" s="1"/>
  <c r="AD27" i="18"/>
  <c r="AC27" i="18"/>
  <c r="AB27" i="18"/>
  <c r="AA27" i="18"/>
  <c r="AE27" i="18" s="1"/>
  <c r="AG27" i="18" s="1"/>
  <c r="Z27" i="18"/>
  <c r="AD26" i="18"/>
  <c r="AC26" i="18"/>
  <c r="AB26" i="18"/>
  <c r="AA26" i="18"/>
  <c r="Z26" i="18"/>
  <c r="AE26" i="18" s="1"/>
  <c r="AG26" i="18" s="1"/>
  <c r="AG33" i="18" s="1"/>
  <c r="K33" i="18"/>
  <c r="K27" i="18"/>
  <c r="K28" i="18"/>
  <c r="K29" i="18"/>
  <c r="K30" i="18"/>
  <c r="K31" i="18"/>
  <c r="K32" i="18"/>
  <c r="K26" i="18"/>
  <c r="I27" i="18"/>
  <c r="I28" i="18"/>
  <c r="I29" i="18"/>
  <c r="I30" i="18"/>
  <c r="I31" i="18"/>
  <c r="I32" i="18"/>
  <c r="I26" i="18"/>
  <c r="K53" i="18"/>
  <c r="K47" i="18"/>
  <c r="K48" i="18"/>
  <c r="K49" i="18"/>
  <c r="K50" i="18"/>
  <c r="K51" i="18"/>
  <c r="K52" i="18"/>
  <c r="K46" i="18"/>
  <c r="I47" i="18"/>
  <c r="I48" i="18"/>
  <c r="I49" i="18"/>
  <c r="I50" i="18"/>
  <c r="I51" i="18"/>
  <c r="I52" i="18"/>
  <c r="I46" i="18"/>
  <c r="K77" i="18"/>
  <c r="K73" i="18"/>
  <c r="K67" i="18"/>
  <c r="K68" i="18"/>
  <c r="K69" i="18"/>
  <c r="K70" i="18"/>
  <c r="K71" i="18"/>
  <c r="K72" i="18"/>
  <c r="K66" i="18"/>
  <c r="I67" i="18"/>
  <c r="I68" i="18"/>
  <c r="I69" i="18"/>
  <c r="I70" i="18"/>
  <c r="I71" i="18"/>
  <c r="I72" i="18"/>
  <c r="I66" i="18"/>
  <c r="T67" i="18"/>
  <c r="V67" i="18" s="1"/>
  <c r="T68" i="18"/>
  <c r="V68" i="18" s="1"/>
  <c r="T69" i="18"/>
  <c r="V69" i="18" s="1"/>
  <c r="T70" i="18"/>
  <c r="V70" i="18" s="1"/>
  <c r="T71" i="18"/>
  <c r="V71" i="18" s="1"/>
  <c r="T72" i="18"/>
  <c r="V72" i="18" s="1"/>
  <c r="T66" i="18"/>
  <c r="V66" i="18" s="1"/>
  <c r="V53" i="18"/>
  <c r="V47" i="18"/>
  <c r="V48" i="18"/>
  <c r="V49" i="18"/>
  <c r="V50" i="18"/>
  <c r="V51" i="18"/>
  <c r="V52" i="18"/>
  <c r="V46" i="18"/>
  <c r="T47" i="18"/>
  <c r="T48" i="18"/>
  <c r="T49" i="18"/>
  <c r="T50" i="18"/>
  <c r="T51" i="18"/>
  <c r="T52" i="18"/>
  <c r="T46" i="18"/>
  <c r="S77" i="18"/>
  <c r="R77" i="18"/>
  <c r="Q77" i="18"/>
  <c r="P77" i="18"/>
  <c r="O77" i="18"/>
  <c r="V77" i="18" s="1"/>
  <c r="S57" i="18"/>
  <c r="R57" i="18"/>
  <c r="Q57" i="18"/>
  <c r="P57" i="18"/>
  <c r="O57" i="18"/>
  <c r="V57" i="18" s="1"/>
  <c r="T32" i="18"/>
  <c r="V32" i="18" s="1"/>
  <c r="T31" i="18"/>
  <c r="V31" i="18" s="1"/>
  <c r="T30" i="18"/>
  <c r="V30" i="18" s="1"/>
  <c r="T29" i="18"/>
  <c r="V29" i="18" s="1"/>
  <c r="T28" i="18"/>
  <c r="V28" i="18" s="1"/>
  <c r="T27" i="18"/>
  <c r="V27" i="18" s="1"/>
  <c r="T26" i="18"/>
  <c r="V26" i="18" s="1"/>
  <c r="V33" i="18" s="1"/>
  <c r="H38" i="18"/>
  <c r="G38" i="18"/>
  <c r="F38" i="18"/>
  <c r="E38" i="18"/>
  <c r="K38" i="18" s="1"/>
  <c r="D38" i="18"/>
  <c r="E77" i="18"/>
  <c r="F77" i="18"/>
  <c r="G77" i="18"/>
  <c r="H77" i="18"/>
  <c r="D77" i="18"/>
  <c r="K57" i="18"/>
  <c r="E57" i="18"/>
  <c r="F57" i="18"/>
  <c r="G57" i="18"/>
  <c r="H57" i="18"/>
  <c r="D57" i="18"/>
  <c r="E19" i="18"/>
  <c r="K19" i="18" s="1"/>
  <c r="F19" i="18"/>
  <c r="G19" i="18"/>
  <c r="H19" i="18"/>
  <c r="D19" i="18"/>
  <c r="AY48" i="18" l="1"/>
  <c r="BA48" i="18" s="1"/>
  <c r="AY49" i="18"/>
  <c r="BA49" i="18" s="1"/>
  <c r="AY52" i="18"/>
  <c r="BA52" i="18" s="1"/>
  <c r="BA57" i="18"/>
  <c r="AY46" i="18"/>
  <c r="BA46" i="18" s="1"/>
  <c r="AY47" i="18"/>
  <c r="BA47" i="18" s="1"/>
  <c r="AY50" i="18"/>
  <c r="BA50" i="18" s="1"/>
  <c r="AY51" i="18"/>
  <c r="BA51" i="18" s="1"/>
  <c r="V73" i="18"/>
  <c r="BD8" i="18"/>
  <c r="BC8" i="18"/>
  <c r="BJ6" i="18"/>
  <c r="BI11" i="18"/>
  <c r="BH9" i="18"/>
  <c r="BG9" i="18"/>
  <c r="BF9" i="18"/>
  <c r="BE9" i="18"/>
  <c r="BD9" i="18"/>
  <c r="BE10" i="18"/>
  <c r="BF10" i="18"/>
  <c r="BG10" i="18"/>
  <c r="BH10" i="18"/>
  <c r="BD10" i="18"/>
  <c r="BC10" i="18"/>
  <c r="BC9" i="18"/>
  <c r="BA53" i="18" l="1"/>
  <c r="BI10" i="18"/>
  <c r="AQ10" i="18"/>
  <c r="AP10" i="18"/>
  <c r="AO10" i="18"/>
  <c r="AP9" i="18"/>
  <c r="AO9" i="18"/>
  <c r="AH9" i="18"/>
  <c r="AI9" i="18"/>
  <c r="AJ9" i="18"/>
  <c r="AK9" i="18"/>
  <c r="AL9" i="18"/>
  <c r="AH10" i="18"/>
  <c r="AI10" i="18"/>
  <c r="AJ10" i="18"/>
  <c r="AK10" i="18"/>
  <c r="AL10" i="18"/>
  <c r="AI8" i="18"/>
  <c r="AJ8" i="18"/>
  <c r="AK8" i="18"/>
  <c r="AL8" i="18"/>
  <c r="AH8" i="18"/>
  <c r="AH12" i="18"/>
  <c r="AI12" i="18"/>
  <c r="AJ12" i="18"/>
  <c r="AK12" i="18"/>
  <c r="AL12" i="18"/>
  <c r="AH13" i="18"/>
  <c r="AI13" i="18"/>
  <c r="AJ13" i="18"/>
  <c r="AK13" i="18"/>
  <c r="AL13" i="18"/>
  <c r="AI11" i="18"/>
  <c r="AJ11" i="18"/>
  <c r="AK11" i="18"/>
  <c r="AL11" i="18"/>
  <c r="AH11" i="18"/>
  <c r="AI7" i="18"/>
  <c r="AJ7" i="18"/>
  <c r="AK7" i="18"/>
  <c r="AL7" i="18"/>
  <c r="AH7" i="18"/>
  <c r="AA13" i="18" l="1"/>
  <c r="AU13" i="18" s="1"/>
  <c r="AB13" i="18"/>
  <c r="AV13" i="18" s="1"/>
  <c r="AC13" i="18"/>
  <c r="AW13" i="18" s="1"/>
  <c r="AD13" i="18"/>
  <c r="AX13" i="18" s="1"/>
  <c r="AA12" i="18"/>
  <c r="AU12" i="18" s="1"/>
  <c r="AB12" i="18"/>
  <c r="AV12" i="18" s="1"/>
  <c r="AC12" i="18"/>
  <c r="AW12" i="18" s="1"/>
  <c r="AD12" i="18"/>
  <c r="AX12" i="18" s="1"/>
  <c r="AA11" i="18"/>
  <c r="AU11" i="18" s="1"/>
  <c r="AB11" i="18"/>
  <c r="AV11" i="18" s="1"/>
  <c r="AC11" i="18"/>
  <c r="AW11" i="18" s="1"/>
  <c r="AD11" i="18"/>
  <c r="AX11" i="18" s="1"/>
  <c r="AA10" i="18"/>
  <c r="AU10" i="18" s="1"/>
  <c r="AB10" i="18"/>
  <c r="AV10" i="18" s="1"/>
  <c r="AC10" i="18"/>
  <c r="AW10" i="18" s="1"/>
  <c r="AD10" i="18"/>
  <c r="AX10" i="18" s="1"/>
  <c r="AA9" i="18"/>
  <c r="AU9" i="18" s="1"/>
  <c r="AB9" i="18"/>
  <c r="AV9" i="18" s="1"/>
  <c r="AC9" i="18"/>
  <c r="AW9" i="18" s="1"/>
  <c r="AD9" i="18"/>
  <c r="AX9" i="18" s="1"/>
  <c r="AA8" i="18"/>
  <c r="AU8" i="18" s="1"/>
  <c r="AB8" i="18"/>
  <c r="AV8" i="18" s="1"/>
  <c r="AC8" i="18"/>
  <c r="AW8" i="18" s="1"/>
  <c r="AD8" i="18"/>
  <c r="AX8" i="18" s="1"/>
  <c r="Z9" i="18"/>
  <c r="AT9" i="18" s="1"/>
  <c r="Z10" i="18"/>
  <c r="AT10" i="18" s="1"/>
  <c r="Z11" i="18"/>
  <c r="AT11" i="18" s="1"/>
  <c r="Z12" i="18"/>
  <c r="AT12" i="18" s="1"/>
  <c r="Z13" i="18"/>
  <c r="AT13" i="18" s="1"/>
  <c r="Z8" i="18"/>
  <c r="AT8" i="18" s="1"/>
  <c r="AA7" i="18"/>
  <c r="AU7" i="18" s="1"/>
  <c r="AB7" i="18"/>
  <c r="AV7" i="18" s="1"/>
  <c r="AC7" i="18"/>
  <c r="AW7" i="18" s="1"/>
  <c r="AD7" i="18"/>
  <c r="AX7" i="18" s="1"/>
  <c r="Z7" i="18"/>
  <c r="AT7" i="18" s="1"/>
  <c r="BD7" i="18" s="1"/>
  <c r="T13" i="18"/>
  <c r="V13" i="18" s="1"/>
  <c r="T12" i="18"/>
  <c r="V12" i="18" s="1"/>
  <c r="T11" i="18"/>
  <c r="V11" i="18" s="1"/>
  <c r="T10" i="18"/>
  <c r="V10" i="18" s="1"/>
  <c r="T9" i="18"/>
  <c r="V9" i="18" s="1"/>
  <c r="T8" i="18"/>
  <c r="V8" i="18" s="1"/>
  <c r="T7" i="18"/>
  <c r="V7" i="18" s="1"/>
  <c r="I13" i="18"/>
  <c r="K13" i="18" s="1"/>
  <c r="I12" i="18"/>
  <c r="K12" i="18" s="1"/>
  <c r="I11" i="18"/>
  <c r="K11" i="18" s="1"/>
  <c r="I10" i="18"/>
  <c r="K10" i="18" s="1"/>
  <c r="I9" i="18"/>
  <c r="K9" i="18" s="1"/>
  <c r="I8" i="18"/>
  <c r="K8" i="18" s="1"/>
  <c r="I7" i="18"/>
  <c r="K7" i="18" s="1"/>
  <c r="AF13" i="17"/>
  <c r="AH13" i="17" s="1"/>
  <c r="U13" i="17"/>
  <c r="W13" i="17" s="1"/>
  <c r="I13" i="17"/>
  <c r="K13" i="17" s="1"/>
  <c r="AF12" i="17"/>
  <c r="AH12" i="17" s="1"/>
  <c r="U12" i="17"/>
  <c r="W12" i="17" s="1"/>
  <c r="I12" i="17"/>
  <c r="K12" i="17" s="1"/>
  <c r="AF11" i="17"/>
  <c r="AH11" i="17" s="1"/>
  <c r="U11" i="17"/>
  <c r="W11" i="17" s="1"/>
  <c r="I11" i="17"/>
  <c r="K11" i="17" s="1"/>
  <c r="AF10" i="17"/>
  <c r="AH10" i="17" s="1"/>
  <c r="U10" i="17"/>
  <c r="W10" i="17" s="1"/>
  <c r="I10" i="17"/>
  <c r="K10" i="17" s="1"/>
  <c r="AF9" i="17"/>
  <c r="AH9" i="17" s="1"/>
  <c r="U9" i="17"/>
  <c r="W9" i="17" s="1"/>
  <c r="I9" i="17"/>
  <c r="K9" i="17" s="1"/>
  <c r="AF8" i="17"/>
  <c r="AH8" i="17" s="1"/>
  <c r="U8" i="17"/>
  <c r="W8" i="17" s="1"/>
  <c r="I8" i="17"/>
  <c r="K8" i="17" s="1"/>
  <c r="AF7" i="17"/>
  <c r="AH7" i="17" s="1"/>
  <c r="U7" i="17"/>
  <c r="W7" i="17" s="1"/>
  <c r="I7" i="17"/>
  <c r="K7" i="17" s="1"/>
  <c r="I13" i="15"/>
  <c r="K13" i="15" s="1"/>
  <c r="I12" i="15"/>
  <c r="K12" i="15" s="1"/>
  <c r="I11" i="15"/>
  <c r="K11" i="15" s="1"/>
  <c r="I7" i="15"/>
  <c r="K7" i="15" s="1"/>
  <c r="I8" i="15"/>
  <c r="K8" i="15" s="1"/>
  <c r="I9" i="15"/>
  <c r="K9" i="15" s="1"/>
  <c r="I10" i="15"/>
  <c r="K10" i="15" s="1"/>
  <c r="T7" i="15"/>
  <c r="V7" i="15" s="1"/>
  <c r="T8" i="15"/>
  <c r="V8" i="15" s="1"/>
  <c r="T9" i="15"/>
  <c r="V9" i="15" s="1"/>
  <c r="T10" i="15"/>
  <c r="V10" i="15" s="1"/>
  <c r="T11" i="15"/>
  <c r="V11" i="15" s="1"/>
  <c r="T12" i="15"/>
  <c r="V12" i="15" s="1"/>
  <c r="T13" i="15"/>
  <c r="V13" i="15" s="1"/>
  <c r="AF13" i="15"/>
  <c r="AH13" i="15" s="1"/>
  <c r="AF12" i="15"/>
  <c r="AH12" i="15" s="1"/>
  <c r="AF11" i="15"/>
  <c r="AH11" i="15" s="1"/>
  <c r="AF10" i="15"/>
  <c r="AH10" i="15" s="1"/>
  <c r="AF9" i="15"/>
  <c r="AH9" i="15" s="1"/>
  <c r="AF8" i="15"/>
  <c r="AH8" i="15" s="1"/>
  <c r="AF7" i="15"/>
  <c r="AH7" i="15" s="1"/>
  <c r="BE7" i="18" l="1"/>
  <c r="BE8" i="18"/>
  <c r="BH7" i="18"/>
  <c r="BH8" i="18"/>
  <c r="BG7" i="18"/>
  <c r="BG8" i="18"/>
  <c r="BF7" i="18"/>
  <c r="BF8" i="18"/>
  <c r="BI7" i="18"/>
  <c r="BI9" i="18"/>
  <c r="W14" i="17"/>
  <c r="AE9" i="18"/>
  <c r="AG9" i="18" s="1"/>
  <c r="AE12" i="18"/>
  <c r="AG12" i="18" s="1"/>
  <c r="AE13" i="18"/>
  <c r="AG13" i="18" s="1"/>
  <c r="AY8" i="18"/>
  <c r="BA8" i="18" s="1"/>
  <c r="AY10" i="18"/>
  <c r="BA10" i="18" s="1"/>
  <c r="AY12" i="18"/>
  <c r="BA12" i="18" s="1"/>
  <c r="AE10" i="18"/>
  <c r="AG10" i="18" s="1"/>
  <c r="AY9" i="18"/>
  <c r="BA9" i="18" s="1"/>
  <c r="AY11" i="18"/>
  <c r="BA11" i="18" s="1"/>
  <c r="AY13" i="18"/>
  <c r="BA13" i="18" s="1"/>
  <c r="AE11" i="18"/>
  <c r="AG11" i="18" s="1"/>
  <c r="AY7" i="18"/>
  <c r="BA7" i="18" s="1"/>
  <c r="AE8" i="18"/>
  <c r="AG8" i="18" s="1"/>
  <c r="AE7" i="18"/>
  <c r="AG7" i="18" s="1"/>
  <c r="V14" i="18"/>
  <c r="AH14" i="17"/>
  <c r="K14" i="17"/>
  <c r="AH14" i="15"/>
  <c r="K14" i="15"/>
  <c r="V14" i="15"/>
  <c r="C18" i="12"/>
  <c r="B18" i="12"/>
  <c r="C10" i="12"/>
  <c r="B10" i="12"/>
  <c r="BI8" i="18" l="1"/>
  <c r="BA14" i="18"/>
  <c r="AG14" i="18"/>
  <c r="C24" i="12"/>
  <c r="B24" i="12"/>
  <c r="H77" i="10" l="1"/>
  <c r="I77" i="10"/>
  <c r="J77" i="10"/>
  <c r="K77" i="10"/>
  <c r="L77" i="10"/>
  <c r="M77" i="10"/>
  <c r="N77" i="10"/>
  <c r="O77" i="10"/>
  <c r="P77" i="10"/>
  <c r="Q77" i="10"/>
  <c r="R77" i="10"/>
  <c r="S77" i="10"/>
  <c r="T77" i="10"/>
  <c r="U77" i="10"/>
  <c r="X77" i="10"/>
  <c r="Y77" i="10"/>
  <c r="Z77" i="10"/>
  <c r="AA77" i="10"/>
  <c r="AB77" i="10"/>
  <c r="AC77" i="10"/>
  <c r="AD77" i="10"/>
  <c r="AE77" i="10"/>
  <c r="AF77" i="10"/>
  <c r="AG77" i="10"/>
  <c r="AJ77" i="10"/>
  <c r="AK77" i="10"/>
  <c r="AL77" i="10"/>
  <c r="AM77" i="10"/>
  <c r="AN77" i="10"/>
  <c r="AO77" i="10"/>
  <c r="AP77" i="10"/>
  <c r="AQ77" i="10"/>
  <c r="AR77" i="10"/>
  <c r="AS77" i="10"/>
  <c r="C77" i="10"/>
  <c r="D77" i="10"/>
  <c r="E77" i="10"/>
  <c r="F77" i="10"/>
  <c r="G77" i="10"/>
  <c r="B77" i="10"/>
  <c r="AS107" i="10"/>
  <c r="AR107" i="10"/>
  <c r="AQ107" i="10"/>
  <c r="AP107" i="10"/>
  <c r="AO107" i="10"/>
  <c r="AN107" i="10"/>
  <c r="AM107" i="10"/>
  <c r="AL107" i="10"/>
  <c r="AK107" i="10"/>
  <c r="AJ107" i="10"/>
  <c r="AS91" i="10"/>
  <c r="AR91" i="10"/>
  <c r="AQ91" i="10"/>
  <c r="AP91" i="10"/>
  <c r="AO91" i="10"/>
  <c r="AN91" i="10"/>
  <c r="AM91" i="10"/>
  <c r="AL91" i="10"/>
  <c r="AK91" i="10"/>
  <c r="AJ91" i="10"/>
  <c r="AS75" i="10"/>
  <c r="AR75" i="10"/>
  <c r="AQ75" i="10"/>
  <c r="AP75" i="10"/>
  <c r="AO75" i="10"/>
  <c r="AN75" i="10"/>
  <c r="AM75" i="10"/>
  <c r="AL75" i="10"/>
  <c r="AK75" i="10"/>
  <c r="AJ75" i="10"/>
  <c r="AS60" i="10"/>
  <c r="AR60" i="10"/>
  <c r="AQ60" i="10"/>
  <c r="AP60" i="10"/>
  <c r="AO60" i="10"/>
  <c r="AN60" i="10"/>
  <c r="AM60" i="10"/>
  <c r="AL60" i="10"/>
  <c r="AK60" i="10"/>
  <c r="AJ60" i="10"/>
  <c r="AS45" i="10"/>
  <c r="AR45" i="10"/>
  <c r="AQ45" i="10"/>
  <c r="AP45" i="10"/>
  <c r="AO45" i="10"/>
  <c r="AN45" i="10"/>
  <c r="AM45" i="10"/>
  <c r="AL45" i="10"/>
  <c r="AK45" i="10"/>
  <c r="AJ45" i="10"/>
  <c r="AS30" i="10"/>
  <c r="AR30" i="10"/>
  <c r="AQ30" i="10"/>
  <c r="AP30" i="10"/>
  <c r="AO30" i="10"/>
  <c r="AN30" i="10"/>
  <c r="AM30" i="10"/>
  <c r="AL30" i="10"/>
  <c r="AK30" i="10"/>
  <c r="AJ30" i="10"/>
  <c r="AG107" i="10"/>
  <c r="AF107" i="10"/>
  <c r="AE107" i="10"/>
  <c r="AD107" i="10"/>
  <c r="AC107" i="10"/>
  <c r="AB107" i="10"/>
  <c r="AA107" i="10"/>
  <c r="Z107" i="10"/>
  <c r="Y107" i="10"/>
  <c r="X107" i="10"/>
  <c r="AG91" i="10"/>
  <c r="AF91" i="10"/>
  <c r="AE91" i="10"/>
  <c r="AD91" i="10"/>
  <c r="AC91" i="10"/>
  <c r="AB91" i="10"/>
  <c r="AA91" i="10"/>
  <c r="Z91" i="10"/>
  <c r="Y91" i="10"/>
  <c r="X91" i="10"/>
  <c r="AG75" i="10"/>
  <c r="AF75" i="10"/>
  <c r="AE75" i="10"/>
  <c r="AD75" i="10"/>
  <c r="AC75" i="10"/>
  <c r="AB75" i="10"/>
  <c r="AA75" i="10"/>
  <c r="Z75" i="10"/>
  <c r="Y75" i="10"/>
  <c r="X75" i="10"/>
  <c r="AG60" i="10"/>
  <c r="AF60" i="10"/>
  <c r="AE60" i="10"/>
  <c r="AD60" i="10"/>
  <c r="AC60" i="10"/>
  <c r="AB60" i="10"/>
  <c r="AA60" i="10"/>
  <c r="Z60" i="10"/>
  <c r="Y60" i="10"/>
  <c r="X60" i="10"/>
  <c r="AG45" i="10"/>
  <c r="AF45" i="10"/>
  <c r="AE45" i="10"/>
  <c r="AD45" i="10"/>
  <c r="AC45" i="10"/>
  <c r="AB45" i="10"/>
  <c r="AA45" i="10"/>
  <c r="Z45" i="10"/>
  <c r="Y45" i="10"/>
  <c r="X45" i="10"/>
  <c r="AG30" i="10"/>
  <c r="AF30" i="10"/>
  <c r="AE30" i="10"/>
  <c r="AD30" i="10"/>
  <c r="AC30" i="10"/>
  <c r="AB30" i="10"/>
  <c r="AA30" i="10"/>
  <c r="Z30" i="10"/>
  <c r="Y30" i="10"/>
  <c r="X30" i="10"/>
  <c r="C60" i="10" l="1"/>
  <c r="D60" i="10"/>
  <c r="E60" i="10"/>
  <c r="F60" i="10"/>
  <c r="G60" i="10"/>
  <c r="H60" i="10"/>
  <c r="I60" i="10"/>
  <c r="J60" i="10"/>
  <c r="K60" i="10"/>
  <c r="L60" i="10"/>
  <c r="M60" i="10"/>
  <c r="N60" i="10"/>
  <c r="O60" i="10"/>
  <c r="P60" i="10"/>
  <c r="Q60" i="10"/>
  <c r="R60" i="10"/>
  <c r="S60" i="10"/>
  <c r="T60" i="10"/>
  <c r="U60" i="10"/>
  <c r="B60" i="10"/>
  <c r="C45" i="10"/>
  <c r="D45" i="10"/>
  <c r="E45" i="10"/>
  <c r="F45" i="10"/>
  <c r="G45" i="10"/>
  <c r="H45" i="10"/>
  <c r="I45" i="10"/>
  <c r="J45" i="10"/>
  <c r="K45" i="10"/>
  <c r="B45" i="10"/>
  <c r="B30" i="10"/>
  <c r="CA10" i="11" l="1"/>
  <c r="BS10" i="11"/>
  <c r="BK10" i="11"/>
  <c r="BC10" i="11"/>
  <c r="AU10" i="11"/>
  <c r="AM10" i="11"/>
  <c r="AE10" i="11"/>
  <c r="W10" i="11"/>
  <c r="O10" i="11"/>
  <c r="G10" i="11"/>
  <c r="CA5" i="11"/>
  <c r="BS5" i="11"/>
  <c r="BK5" i="11"/>
  <c r="BC5" i="11"/>
  <c r="AU5" i="11"/>
  <c r="AM5" i="11"/>
  <c r="AE5" i="11"/>
  <c r="W5" i="11"/>
  <c r="O5" i="11"/>
  <c r="G5" i="11"/>
  <c r="C107" i="10" l="1"/>
  <c r="D107" i="10"/>
  <c r="E107" i="10"/>
  <c r="F107" i="10"/>
  <c r="G107" i="10"/>
  <c r="H107" i="10"/>
  <c r="I107" i="10"/>
  <c r="J107" i="10"/>
  <c r="K107" i="10"/>
  <c r="C91" i="10"/>
  <c r="D91" i="10"/>
  <c r="E91" i="10"/>
  <c r="F91" i="10"/>
  <c r="G91" i="10"/>
  <c r="H91" i="10"/>
  <c r="I91" i="10"/>
  <c r="J91" i="10"/>
  <c r="K91" i="10"/>
  <c r="C75" i="10"/>
  <c r="D75" i="10"/>
  <c r="E75" i="10"/>
  <c r="F75" i="10"/>
  <c r="G75" i="10"/>
  <c r="H75" i="10"/>
  <c r="I75" i="10"/>
  <c r="J75" i="10"/>
  <c r="K75" i="10"/>
  <c r="C30" i="10"/>
  <c r="D30" i="10"/>
  <c r="E30" i="10"/>
  <c r="F30" i="10"/>
  <c r="G30" i="10"/>
  <c r="H30" i="10"/>
  <c r="I30" i="10"/>
  <c r="J30" i="10"/>
  <c r="K30" i="10"/>
  <c r="B107" i="10" l="1"/>
  <c r="B91" i="10"/>
  <c r="B75" i="10"/>
  <c r="G3" i="11"/>
  <c r="O3" i="11"/>
  <c r="W3" i="11"/>
  <c r="G4" i="11"/>
  <c r="O4" i="11"/>
  <c r="W4" i="11"/>
  <c r="G8" i="11"/>
  <c r="O8" i="11"/>
  <c r="W8" i="11"/>
  <c r="G9" i="11"/>
  <c r="O9" i="11"/>
  <c r="W9" i="11"/>
  <c r="CA9" i="11"/>
  <c r="CA8" i="11"/>
  <c r="CA4" i="11"/>
  <c r="CA3" i="11"/>
  <c r="BS9" i="11"/>
  <c r="BS8" i="11"/>
  <c r="BS4" i="11"/>
  <c r="BS3" i="11"/>
  <c r="BK9" i="11"/>
  <c r="BK8" i="11"/>
  <c r="BK4" i="11"/>
  <c r="BK3" i="11"/>
  <c r="BC9" i="11"/>
  <c r="BC8" i="11"/>
  <c r="BC4" i="11"/>
  <c r="BC3" i="11"/>
  <c r="AU9" i="11"/>
  <c r="AU8" i="11"/>
  <c r="AU4" i="11"/>
  <c r="AU3" i="11"/>
  <c r="AM9" i="11"/>
  <c r="AM8" i="11"/>
  <c r="AM4" i="11"/>
  <c r="AM3" i="11"/>
  <c r="AE9" i="11"/>
  <c r="AE8" i="11"/>
  <c r="AE4" i="11"/>
  <c r="AE3" i="11"/>
</calcChain>
</file>

<file path=xl/sharedStrings.xml><?xml version="1.0" encoding="utf-8"?>
<sst xmlns="http://schemas.openxmlformats.org/spreadsheetml/2006/main" count="1837" uniqueCount="162">
  <si>
    <t>FIRM A</t>
  </si>
  <si>
    <t>FIRM B</t>
  </si>
  <si>
    <t>FIRM C</t>
  </si>
  <si>
    <t>FIRM D</t>
  </si>
  <si>
    <t>FIRM E</t>
  </si>
  <si>
    <t>FIRM F</t>
  </si>
  <si>
    <t>FIRM G</t>
  </si>
  <si>
    <t>FIRM H</t>
  </si>
  <si>
    <t>FIRM I</t>
  </si>
  <si>
    <t>FIRM J</t>
  </si>
  <si>
    <t>AVERAGE</t>
  </si>
  <si>
    <t>Evaluator 1</t>
  </si>
  <si>
    <t>Evaluator 2</t>
  </si>
  <si>
    <t>Evaluator 3</t>
  </si>
  <si>
    <t>Evaluator 4</t>
  </si>
  <si>
    <t>Evaluator 5</t>
  </si>
  <si>
    <t>Evaluator 6</t>
  </si>
  <si>
    <t>Evaluator 7</t>
  </si>
  <si>
    <t>Evaluator 8</t>
  </si>
  <si>
    <t>Evaluator 9</t>
  </si>
  <si>
    <t>Evaluator 10</t>
  </si>
  <si>
    <t>Vendor A</t>
  </si>
  <si>
    <t>Vendor B</t>
  </si>
  <si>
    <t>Vendor C</t>
  </si>
  <si>
    <t>Vendor D</t>
  </si>
  <si>
    <t>Vendor E</t>
  </si>
  <si>
    <t>FIRM</t>
  </si>
  <si>
    <t>Average</t>
  </si>
  <si>
    <t>Question 1</t>
  </si>
  <si>
    <t>Survey 1</t>
  </si>
  <si>
    <t>Survey 2</t>
  </si>
  <si>
    <t>Survey 3</t>
  </si>
  <si>
    <t>Survey 4</t>
  </si>
  <si>
    <t>Survey 5</t>
  </si>
  <si>
    <t>Average Response (1-10):</t>
  </si>
  <si>
    <t>Vendor F</t>
  </si>
  <si>
    <t>Vendor G</t>
  </si>
  <si>
    <t>Vendor H</t>
  </si>
  <si>
    <t>Vendor I</t>
  </si>
  <si>
    <t>Vendor J</t>
  </si>
  <si>
    <t>Evaluator 11</t>
  </si>
  <si>
    <t>Evaluator 12</t>
  </si>
  <si>
    <t>INTERVIEWS 
(Individual #2)</t>
  </si>
  <si>
    <t>INTERVIEWS 
(Individual #3)</t>
  </si>
  <si>
    <t>INDIVIDUAL #1</t>
  </si>
  <si>
    <t>Oral Presentations (maximum: 10)</t>
  </si>
  <si>
    <t>Cost Proposal (maximum: 35)</t>
  </si>
  <si>
    <t>PASS/FAIl</t>
  </si>
  <si>
    <t>Section B - GENERAL  QUALIFICATIONS &amp; EXPERIENCE 
(maximum:  20)</t>
  </si>
  <si>
    <t>Section C - Technical Qualifications, Experience &amp; Approach (maximum: 35)</t>
  </si>
  <si>
    <t>Section A - Mandatory Requirement Items</t>
  </si>
  <si>
    <t>(Total Raw Weighted Score/Max Possible)x35=Score</t>
  </si>
  <si>
    <t>(Total Raw Weighted Score/Max Possible20)x10=Score</t>
  </si>
  <si>
    <t>RFP 32110-17101 Overall Scoring</t>
  </si>
  <si>
    <t>RFP 32110-17101 Overall Scoring (TARGET PRICING)</t>
  </si>
  <si>
    <t>RFP 32110-17101 Overall Scoring (BAFO NEGOTIATION)</t>
  </si>
  <si>
    <t>TOTAL SCORES (100)</t>
  </si>
  <si>
    <t>Score</t>
  </si>
  <si>
    <t>Inmate Health Services</t>
  </si>
  <si>
    <t>Corizon, LLC</t>
  </si>
  <si>
    <t>Centurion of Tennessee, LLC</t>
  </si>
  <si>
    <t>Section C - Technical Qualifications, Experience &amp; Approach (maximum: 45)</t>
  </si>
  <si>
    <t>Cost Item Description</t>
  </si>
  <si>
    <t>Proposed Cost</t>
  </si>
  <si>
    <t>Sum</t>
  </si>
  <si>
    <t>State Use Only</t>
  </si>
  <si>
    <t xml:space="preserve">Year 1 </t>
  </si>
  <si>
    <t xml:space="preserve">Year 2 </t>
  </si>
  <si>
    <t xml:space="preserve">Year 3                          </t>
  </si>
  <si>
    <t>Year 4                          *</t>
  </si>
  <si>
    <t>Year 5                          *</t>
  </si>
  <si>
    <t>Evaluation Factor</t>
  </si>
  <si>
    <t>Evaluation Cost</t>
  </si>
  <si>
    <t>(sum  x  factor)</t>
  </si>
  <si>
    <t>Blended per diem rate per inmate (14,415 population)</t>
  </si>
  <si>
    <t>Blended per diem rate per inmate (5% decrease; 14,414 to 13,694 population)</t>
  </si>
  <si>
    <t>Blended per diem rate per Inmate (10% decrease; 13,693 to 12,974 population)</t>
  </si>
  <si>
    <t>Blended per diem rate per inmate (15% decrease; 12,973 to 12,253 population)</t>
  </si>
  <si>
    <t>Blended per diem rate per Inmate (5% increase; 14,416 to 15,136 population)</t>
  </si>
  <si>
    <t>Blended per diem rate per inmate (10% increase; 15,137 to 15,857)</t>
  </si>
  <si>
    <t>Blended per diem rate per inmate (15% increase; 15,858 to 16,577)</t>
  </si>
  <si>
    <r>
      <t xml:space="preserve">EVALUATION COST AMOUNT </t>
    </r>
    <r>
      <rPr>
        <sz val="9"/>
        <color theme="1"/>
        <rFont val="Arial"/>
        <family val="2"/>
      </rPr>
      <t>(sum of evaluation costs above)</t>
    </r>
    <r>
      <rPr>
        <b/>
        <sz val="9"/>
        <color theme="1"/>
        <rFont val="Arial"/>
        <family val="2"/>
      </rPr>
      <t>:</t>
    </r>
    <r>
      <rPr>
        <sz val="9"/>
        <color theme="1"/>
        <rFont val="Arial"/>
        <family val="2"/>
      </rPr>
      <t> </t>
    </r>
  </si>
  <si>
    <t>The Solicitation Coordinator will use this sum and the formula below to calculate the Cost Proposal Score.  Numbers rounded to two (2) places to the right of the decimal point will be standard for calculations.</t>
  </si>
  <si>
    <r>
      <t xml:space="preserve">lowest evaluation cost amount from </t>
    </r>
    <r>
      <rPr>
        <b/>
        <u/>
        <sz val="9"/>
        <color theme="1"/>
        <rFont val="Arial"/>
        <family val="2"/>
      </rPr>
      <t>all</t>
    </r>
    <r>
      <rPr>
        <b/>
        <sz val="9"/>
        <color theme="1"/>
        <rFont val="Arial"/>
        <family val="2"/>
      </rPr>
      <t xml:space="preserve"> proposals</t>
    </r>
  </si>
  <si>
    <t>= SCORE:</t>
  </si>
  <si>
    <t>evaluation cost amount being evaluated</t>
  </si>
  <si>
    <t>State Use – Solicitation Coordinator Signature, Printed Name &amp; Date:</t>
  </si>
  <si>
    <t>RESPONDENT LEGAL ENTITY NAME:</t>
  </si>
  <si>
    <t>ORGINAL</t>
  </si>
  <si>
    <t>TARGET PRICE</t>
  </si>
  <si>
    <t>NEW BID Inmate Per Diem</t>
  </si>
  <si>
    <t>CORIZON</t>
  </si>
  <si>
    <t>CENTURION</t>
  </si>
  <si>
    <t>Lowest of proposal costs</t>
  </si>
  <si>
    <t>TARGET BID PRICE</t>
  </si>
  <si>
    <t>Year 1</t>
  </si>
  <si>
    <t>Year 2</t>
  </si>
  <si>
    <t>Year 3</t>
  </si>
  <si>
    <t>Year 4</t>
  </si>
  <si>
    <t>Year 5</t>
  </si>
  <si>
    <t>Population</t>
  </si>
  <si>
    <t xml:space="preserve">Current 5 1/2 Years </t>
  </si>
  <si>
    <t>Suggested Target w/DSNF</t>
  </si>
  <si>
    <t>Original 
W/O DNSF (15.31 to 17.84)</t>
  </si>
  <si>
    <t>Original W/DSNF 
(21.41 to 24.96)</t>
  </si>
  <si>
    <t>Suggested Target w/DSNF but wo its population</t>
  </si>
  <si>
    <t>Target Budget w/DNSF (16.58)</t>
  </si>
  <si>
    <t>Questions for Wes: 1) What will the population count be if we don't add DNSF?  Do we substract its population from the 14,500?</t>
  </si>
  <si>
    <t>2) If we do not add DNSF, could we adjust the blended rate accordingly? And how?</t>
  </si>
  <si>
    <t>ORIGINAL</t>
  </si>
  <si>
    <t>Round 1 with DNSF</t>
  </si>
  <si>
    <t>Round 1 without DNSF</t>
  </si>
  <si>
    <t>ORIGINAL w/o DNSF</t>
  </si>
  <si>
    <t>ORIGINAL w/o DSNF</t>
  </si>
  <si>
    <t>TARGET BID PRICE - ROUND 2</t>
  </si>
  <si>
    <t>*KJ go lower next round on last two years</t>
  </si>
  <si>
    <t>Round 2 with DNSF</t>
  </si>
  <si>
    <t>Round 2 without DNSF</t>
  </si>
  <si>
    <t>TARGET BID PRICE - ROUND 3</t>
  </si>
  <si>
    <t>Round 3 with DNSF</t>
  </si>
  <si>
    <t>BAFO</t>
  </si>
  <si>
    <t>Savings</t>
  </si>
  <si>
    <t>Round 2 without DNSF (SAME AS ROUND 1)</t>
  </si>
  <si>
    <t>Round 2 with DNSF (SAME AS ROUND 1)</t>
  </si>
  <si>
    <t>Round 3 with DNSF (SAME AS ROUND 1)</t>
  </si>
  <si>
    <t>Annualized</t>
  </si>
  <si>
    <t>RFP 32901-31230 Score Summary Matrix</t>
  </si>
  <si>
    <t>RFP ATTACHMENT 6.5</t>
  </si>
  <si>
    <t>Average:</t>
  </si>
  <si>
    <t>BAFO (same as ROUND 3)</t>
  </si>
  <si>
    <t>TOTAL RESPONSE EVALUATION SCORE: (maximum: 100)</t>
  </si>
  <si>
    <t>BAFO w/o DSNF</t>
  </si>
  <si>
    <t>Solicitation Coordinator Signature, Printed Name &amp; Date:</t>
  </si>
  <si>
    <t>Orig - BAFO</t>
  </si>
  <si>
    <t>CORIZON, LLC</t>
  </si>
  <si>
    <t>CENTURION OF TENNESSEE, LLC</t>
  </si>
  <si>
    <t>ORIGINAL BIDS</t>
  </si>
  <si>
    <t>ROUND 1</t>
  </si>
  <si>
    <t>ROUND 2</t>
  </si>
  <si>
    <t>ROUND 3</t>
  </si>
  <si>
    <t>FINAL BIDS (BAFO)</t>
  </si>
  <si>
    <t xml:space="preserve">*Year 4 </t>
  </si>
  <si>
    <t>*Year 5</t>
  </si>
  <si>
    <t>*If renewed</t>
  </si>
  <si>
    <t>Contract Year</t>
  </si>
  <si>
    <t xml:space="preserve">Maximum Liability </t>
  </si>
  <si>
    <t>Protest Bond Amount equals 5% of the Maximum Liability</t>
  </si>
  <si>
    <t>TOTAL MAXIMUM LIABILITY:</t>
  </si>
  <si>
    <t>Annual Amount</t>
  </si>
  <si>
    <t>1) assumes 21,845 in the TDOC Incarcerated Population</t>
  </si>
  <si>
    <t>2) the Blended per diem rate per inmate from the RFP best-evaluated proposal</t>
  </si>
  <si>
    <t>3) includes the Blended per diem rate per inmate Privately  Managed Facilities from the RFP best-evaluated proposal</t>
  </si>
  <si>
    <t xml:space="preserve">Annual Costs include the following: </t>
  </si>
  <si>
    <t>4) includes costs considered under C.3.d. of the contract (single hospitalization for a single inmate)</t>
  </si>
  <si>
    <t>PRIVATELY MANAGED FACILITIES</t>
  </si>
  <si>
    <t>Blended per diem rate per inmate (5% decrease; 7,429 to 7,059 population)</t>
  </si>
  <si>
    <t>Blended per diem rate per Inmate (10% decrease; 7,058 to 6,687 population)</t>
  </si>
  <si>
    <t>Blended per diem rate per inmate (15% decrease; 6,686 to 6,316 population)</t>
  </si>
  <si>
    <t>Blended per diem rate per inmate (5% increase; 7,431 to 7,802 population)</t>
  </si>
  <si>
    <t>Blended per diem rate per Inmate (10% increase; 7,803 to 8,173 population)</t>
  </si>
  <si>
    <t>Blended Per Diem Rate Per Inmate  (7,430 population)</t>
  </si>
  <si>
    <t>Blended per diem rate per inmate (15% increase; 8,174 to 8,545 population)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</si>
</sst>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
    <numFmt numFmtId="165" formatCode="_(* #,##0_);_(* \(#,##0\);_(* &quot;-&quot;??_);_(@_)"/>
    <numFmt numFmtId="166" formatCode="&quot;$&quot;#,##0.00"/>
  </numFmts>
  <fonts count="60" x14ac:knownFonts="1">
    <font>
      <sz val="11"/>
      <color theme="1"/>
      <name val="Calibri"/>
      <family val="2"/>
      <scheme val="minor"/>
    </font>
    <font>
      <b/>
      <sz val="11"/>
      <color theme="1"/>
      <name val="Calibri"/>
      <family val="2"/>
      <scheme val="minor"/>
    </font>
    <font>
      <sz val="10"/>
      <color indexed="8"/>
      <name val="Arial"/>
      <family val="2"/>
    </font>
    <font>
      <sz val="11"/>
      <name val="Calibri"/>
      <family val="2"/>
      <scheme val="minor"/>
    </font>
    <font>
      <b/>
      <sz val="11"/>
      <name val="Calibri"/>
      <family val="2"/>
      <scheme val="minor"/>
    </font>
    <font>
      <sz val="10"/>
      <name val="Arial"/>
      <family val="2"/>
    </font>
    <font>
      <b/>
      <sz val="10"/>
      <name val="Calibri"/>
      <family val="2"/>
      <scheme val="minor"/>
    </font>
    <font>
      <sz val="10"/>
      <name val="Calibri"/>
      <family val="2"/>
      <scheme val="minor"/>
    </font>
    <font>
      <b/>
      <i/>
      <sz val="10"/>
      <name val="Calibri"/>
      <family val="2"/>
      <scheme val="minor"/>
    </font>
    <font>
      <b/>
      <i/>
      <sz val="11"/>
      <color theme="1"/>
      <name val="Calibri"/>
      <family val="2"/>
      <scheme val="minor"/>
    </font>
    <font>
      <b/>
      <i/>
      <sz val="11"/>
      <name val="Calibri"/>
      <family val="2"/>
      <scheme val="minor"/>
    </font>
    <font>
      <b/>
      <sz val="16"/>
      <color theme="0"/>
      <name val="Calibri"/>
      <family val="2"/>
      <scheme val="minor"/>
    </font>
    <font>
      <sz val="16"/>
      <name val="Calibri"/>
      <family val="2"/>
      <scheme val="minor"/>
    </font>
    <font>
      <b/>
      <sz val="12"/>
      <color rgb="FFC00000"/>
      <name val="Calibri"/>
      <family val="2"/>
      <scheme val="minor"/>
    </font>
    <font>
      <sz val="10"/>
      <name val="Arial"/>
      <family val="2"/>
    </font>
    <font>
      <b/>
      <sz val="12"/>
      <name val="Calibri"/>
      <family val="2"/>
      <scheme val="minor"/>
    </font>
    <font>
      <b/>
      <sz val="14"/>
      <name val="Calibri"/>
      <family val="2"/>
      <scheme val="minor"/>
    </font>
    <font>
      <b/>
      <sz val="9"/>
      <color theme="1"/>
      <name val="Arial"/>
      <family val="2"/>
    </font>
    <font>
      <b/>
      <sz val="8"/>
      <color theme="1"/>
      <name val="Arial"/>
      <family val="2"/>
    </font>
    <font>
      <sz val="8"/>
      <color theme="1"/>
      <name val="Arial"/>
      <family val="2"/>
    </font>
    <font>
      <sz val="10"/>
      <color theme="1"/>
      <name val="Arial"/>
      <family val="2"/>
    </font>
    <font>
      <b/>
      <sz val="10"/>
      <color theme="1"/>
      <name val="Arial"/>
      <family val="2"/>
    </font>
    <font>
      <sz val="10"/>
      <color rgb="FFFF0000"/>
      <name val="Arial"/>
      <family val="2"/>
    </font>
    <font>
      <sz val="9"/>
      <color theme="1"/>
      <name val="Arial"/>
      <family val="2"/>
    </font>
    <font>
      <b/>
      <u/>
      <sz val="9"/>
      <color theme="1"/>
      <name val="Arial"/>
      <family val="2"/>
    </font>
    <font>
      <i/>
      <sz val="9"/>
      <color theme="1"/>
      <name val="Arial"/>
      <family val="2"/>
    </font>
    <font>
      <b/>
      <sz val="16"/>
      <name val="Calibri"/>
      <family val="2"/>
      <scheme val="minor"/>
    </font>
    <font>
      <sz val="11"/>
      <color theme="1"/>
      <name val="Calibri"/>
      <family val="2"/>
      <scheme val="minor"/>
    </font>
    <font>
      <b/>
      <sz val="20"/>
      <color theme="1"/>
      <name val="Calibri"/>
      <family val="2"/>
      <scheme val="minor"/>
    </font>
    <font>
      <sz val="9"/>
      <color rgb="FFFF0000"/>
      <name val="Arial"/>
      <family val="2"/>
    </font>
    <font>
      <b/>
      <sz val="24"/>
      <color theme="1"/>
      <name val="Calibri"/>
      <family val="2"/>
      <scheme val="minor"/>
    </font>
    <font>
      <b/>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Times New Roman"/>
      <family val="1"/>
      <charset val="204"/>
    </font>
    <font>
      <b/>
      <sz val="9"/>
      <color rgb="FFFF0000"/>
      <name val="Arial"/>
      <family val="2"/>
    </font>
    <font>
      <sz val="8"/>
      <color rgb="FFFF0000"/>
      <name val="Arial"/>
      <family val="2"/>
    </font>
    <font>
      <b/>
      <sz val="18"/>
      <color theme="1"/>
      <name val="Calibri"/>
      <family val="2"/>
      <scheme val="minor"/>
    </font>
    <font>
      <sz val="11"/>
      <color theme="1"/>
      <name val="Arial"/>
      <family val="2"/>
    </font>
    <font>
      <sz val="14"/>
      <color theme="1"/>
      <name val="Calibri"/>
      <family val="2"/>
      <scheme val="minor"/>
    </font>
    <font>
      <b/>
      <sz val="16"/>
      <color theme="1"/>
      <name val="Calibri"/>
      <family val="2"/>
      <scheme val="minor"/>
    </font>
    <font>
      <i/>
      <sz val="10"/>
      <name val="Calibri"/>
      <family val="2"/>
      <scheme val="minor"/>
    </font>
    <font>
      <sz val="8"/>
      <name val="Arial"/>
      <family val="2"/>
    </font>
    <font>
      <sz val="9"/>
      <name val="Arial"/>
      <family val="2"/>
    </font>
    <font>
      <b/>
      <sz val="9"/>
      <name val="Arial"/>
      <family val="2"/>
    </font>
    <font>
      <sz val="10"/>
      <color theme="1"/>
      <name val="Calibri"/>
      <family val="2"/>
      <scheme val="minor"/>
    </font>
    <font>
      <b/>
      <sz val="10"/>
      <color rgb="FF000000"/>
      <name val="Arial"/>
      <family val="2"/>
    </font>
    <font>
      <sz val="12"/>
      <color theme="1"/>
      <name val="Times New Roman"/>
      <family val="1"/>
    </font>
  </fonts>
  <fills count="50">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rgb="FFCCFF33"/>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8" tint="-0.249977111117893"/>
        <bgColor indexed="64"/>
      </patternFill>
    </fill>
    <fill>
      <patternFill patternType="solid">
        <fgColor rgb="FFCCFFFF"/>
        <bgColor indexed="64"/>
      </patternFill>
    </fill>
    <fill>
      <patternFill patternType="solid">
        <fgColor rgb="FFFFFF00"/>
        <bgColor indexed="64"/>
      </patternFill>
    </fill>
    <fill>
      <patternFill patternType="solid">
        <fgColor theme="7" tint="0.39997558519241921"/>
        <bgColor indexed="64"/>
      </patternFill>
    </fill>
    <fill>
      <patternFill patternType="solid">
        <fgColor theme="4" tint="0.39997558519241921"/>
        <bgColor indexed="64"/>
      </patternFill>
    </fill>
    <fill>
      <patternFill patternType="solid">
        <fgColor rgb="FFF3F3F3"/>
        <bgColor indexed="64"/>
      </patternFill>
    </fill>
    <fill>
      <patternFill patternType="solid">
        <fgColor rgb="FFD9D9D9"/>
        <bgColor indexed="64"/>
      </patternFill>
    </fill>
    <fill>
      <patternFill patternType="solid">
        <fgColor theme="7" tint="0.59999389629810485"/>
        <bgColor indexed="64"/>
      </patternFill>
    </fill>
    <fill>
      <patternFill patternType="solid">
        <fgColor rgb="FFFFFF66"/>
        <bgColor indexed="64"/>
      </patternFill>
    </fill>
    <fill>
      <patternFill patternType="solid">
        <fgColor theme="7"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9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double">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bottom style="double">
        <color indexed="64"/>
      </bottom>
      <diagonal/>
    </border>
    <border>
      <left/>
      <right style="double">
        <color indexed="64"/>
      </right>
      <top style="medium">
        <color indexed="64"/>
      </top>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bottom/>
      <diagonal/>
    </border>
  </borders>
  <cellStyleXfs count="646">
    <xf numFmtId="0" fontId="0" fillId="0" borderId="0"/>
    <xf numFmtId="44" fontId="2" fillId="0" borderId="0" applyFont="0" applyFill="0" applyBorder="0" applyAlignment="0" applyProtection="0"/>
    <xf numFmtId="9" fontId="2" fillId="0" borderId="0" applyFont="0" applyFill="0" applyBorder="0" applyAlignment="0" applyProtection="0"/>
    <xf numFmtId="0" fontId="5" fillId="0" borderId="0"/>
    <xf numFmtId="0" fontId="14" fillId="0" borderId="0"/>
    <xf numFmtId="44" fontId="14" fillId="0" borderId="0" applyFont="0" applyFill="0" applyBorder="0" applyAlignment="0" applyProtection="0"/>
    <xf numFmtId="44" fontId="5" fillId="0" borderId="0" applyFont="0" applyFill="0" applyBorder="0" applyAlignment="0" applyProtection="0"/>
    <xf numFmtId="9" fontId="14" fillId="0" borderId="0" applyFont="0" applyFill="0" applyBorder="0" applyAlignment="0" applyProtection="0"/>
    <xf numFmtId="9"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27" fillId="0" borderId="0" applyFont="0" applyFill="0" applyBorder="0" applyAlignment="0" applyProtection="0"/>
    <xf numFmtId="44" fontId="27" fillId="0" borderId="0" applyFont="0" applyFill="0" applyBorder="0" applyAlignment="0" applyProtection="0"/>
    <xf numFmtId="0" fontId="31" fillId="0" borderId="0" applyNumberFormat="0" applyFill="0" applyBorder="0" applyAlignment="0" applyProtection="0"/>
    <xf numFmtId="0" fontId="32" fillId="0" borderId="29" applyNumberFormat="0" applyFill="0" applyAlignment="0" applyProtection="0"/>
    <xf numFmtId="0" fontId="33" fillId="0" borderId="30" applyNumberFormat="0" applyFill="0" applyAlignment="0" applyProtection="0"/>
    <xf numFmtId="0" fontId="34" fillId="0" borderId="31" applyNumberFormat="0" applyFill="0" applyAlignment="0" applyProtection="0"/>
    <xf numFmtId="0" fontId="34" fillId="0" borderId="0" applyNumberFormat="0" applyFill="0" applyBorder="0" applyAlignment="0" applyProtection="0"/>
    <xf numFmtId="0" fontId="35" fillId="17" borderId="0" applyNumberFormat="0" applyBorder="0" applyAlignment="0" applyProtection="0"/>
    <xf numFmtId="0" fontId="36" fillId="18" borderId="0" applyNumberFormat="0" applyBorder="0" applyAlignment="0" applyProtection="0"/>
    <xf numFmtId="0" fontId="37" fillId="19" borderId="0" applyNumberFormat="0" applyBorder="0" applyAlignment="0" applyProtection="0"/>
    <xf numFmtId="0" fontId="38" fillId="20" borderId="32" applyNumberFormat="0" applyAlignment="0" applyProtection="0"/>
    <xf numFmtId="0" fontId="39" fillId="21" borderId="33" applyNumberFormat="0" applyAlignment="0" applyProtection="0"/>
    <xf numFmtId="0" fontId="40" fillId="21" borderId="32" applyNumberFormat="0" applyAlignment="0" applyProtection="0"/>
    <xf numFmtId="0" fontId="41" fillId="0" borderId="34" applyNumberFormat="0" applyFill="0" applyAlignment="0" applyProtection="0"/>
    <xf numFmtId="0" fontId="42" fillId="22" borderId="35" applyNumberFormat="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1" fillId="0" borderId="37" applyNumberFormat="0" applyFill="0" applyAlignment="0" applyProtection="0"/>
    <xf numFmtId="0" fontId="45" fillId="24" borderId="0" applyNumberFormat="0" applyBorder="0" applyAlignment="0" applyProtection="0"/>
    <xf numFmtId="0" fontId="27" fillId="25" borderId="0" applyNumberFormat="0" applyBorder="0" applyAlignment="0" applyProtection="0"/>
    <xf numFmtId="0" fontId="27" fillId="26" borderId="0" applyNumberFormat="0" applyBorder="0" applyAlignment="0" applyProtection="0"/>
    <xf numFmtId="0" fontId="45" fillId="27" borderId="0" applyNumberFormat="0" applyBorder="0" applyAlignment="0" applyProtection="0"/>
    <xf numFmtId="0" fontId="45" fillId="28"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45" fillId="31" borderId="0" applyNumberFormat="0" applyBorder="0" applyAlignment="0" applyProtection="0"/>
    <xf numFmtId="0" fontId="45" fillId="32"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45" fillId="35" borderId="0" applyNumberFormat="0" applyBorder="0" applyAlignment="0" applyProtection="0"/>
    <xf numFmtId="0" fontId="45" fillId="36"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45" fillId="39" borderId="0" applyNumberFormat="0" applyBorder="0" applyAlignment="0" applyProtection="0"/>
    <xf numFmtId="0" fontId="45" fillId="40"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45" fillId="43" borderId="0" applyNumberFormat="0" applyBorder="0" applyAlignment="0" applyProtection="0"/>
    <xf numFmtId="0" fontId="45" fillId="44"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45" fillId="47" borderId="0" applyNumberFormat="0" applyBorder="0" applyAlignment="0" applyProtection="0"/>
    <xf numFmtId="43" fontId="5" fillId="0" borderId="0" applyFont="0" applyFill="0" applyBorder="0" applyAlignment="0" applyProtection="0"/>
    <xf numFmtId="0" fontId="46" fillId="0" borderId="0" applyNumberFormat="0" applyFill="0" applyBorder="0" applyProtection="0">
      <alignment vertical="top" wrapText="1"/>
    </xf>
    <xf numFmtId="0" fontId="27" fillId="23" borderId="36" applyNumberFormat="0" applyFont="0" applyAlignment="0" applyProtection="0"/>
    <xf numFmtId="0" fontId="27" fillId="0" borderId="0"/>
    <xf numFmtId="44" fontId="27" fillId="0" borderId="0" applyFont="0" applyFill="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0" borderId="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0" borderId="0"/>
    <xf numFmtId="44" fontId="27" fillId="0" borderId="0" applyFont="0" applyFill="0" applyBorder="0" applyAlignment="0" applyProtection="0"/>
    <xf numFmtId="0" fontId="27" fillId="0" borderId="0"/>
    <xf numFmtId="44" fontId="5" fillId="0" borderId="0" applyFont="0" applyFill="0" applyBorder="0" applyAlignment="0" applyProtection="0"/>
    <xf numFmtId="43" fontId="27" fillId="0" borderId="0" applyFont="0" applyFill="0" applyBorder="0" applyAlignment="0" applyProtection="0"/>
    <xf numFmtId="44" fontId="27" fillId="0" borderId="0" applyFont="0" applyFill="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0" borderId="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0" borderId="0"/>
    <xf numFmtId="44" fontId="27" fillId="0" borderId="0" applyFont="0" applyFill="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0" borderId="0"/>
    <xf numFmtId="44" fontId="27" fillId="0" borderId="0" applyFont="0" applyFill="0" applyBorder="0" applyAlignment="0" applyProtection="0"/>
    <xf numFmtId="0" fontId="27" fillId="0" borderId="0"/>
    <xf numFmtId="43" fontId="27" fillId="0" borderId="0" applyFont="0" applyFill="0" applyBorder="0" applyAlignment="0" applyProtection="0"/>
    <xf numFmtId="44" fontId="27" fillId="0" borderId="0" applyFont="0" applyFill="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0" borderId="0"/>
    <xf numFmtId="44" fontId="27" fillId="0" borderId="0" applyFont="0" applyFill="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0" borderId="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0" borderId="0"/>
    <xf numFmtId="44" fontId="27" fillId="0" borderId="0" applyFont="0" applyFill="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0" borderId="0"/>
    <xf numFmtId="44" fontId="27" fillId="0" borderId="0" applyFont="0" applyFill="0" applyBorder="0" applyAlignment="0" applyProtection="0"/>
    <xf numFmtId="0" fontId="27" fillId="0" borderId="0"/>
    <xf numFmtId="43" fontId="27" fillId="0" borderId="0" applyFont="0" applyFill="0" applyBorder="0" applyAlignment="0" applyProtection="0"/>
    <xf numFmtId="44" fontId="27" fillId="0" borderId="0" applyFont="0" applyFill="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0" borderId="0"/>
    <xf numFmtId="44" fontId="27" fillId="0" borderId="0" applyFont="0" applyFill="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0" borderId="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0" borderId="0"/>
    <xf numFmtId="44" fontId="27" fillId="0" borderId="0" applyFont="0" applyFill="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0" borderId="0"/>
    <xf numFmtId="44" fontId="27" fillId="0" borderId="0" applyFont="0" applyFill="0" applyBorder="0" applyAlignment="0" applyProtection="0"/>
    <xf numFmtId="0" fontId="27" fillId="0" borderId="0"/>
    <xf numFmtId="43" fontId="27" fillId="0" borderId="0" applyFont="0" applyFill="0" applyBorder="0" applyAlignment="0" applyProtection="0"/>
    <xf numFmtId="44" fontId="27" fillId="0" borderId="0" applyFont="0" applyFill="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0" borderId="0"/>
    <xf numFmtId="44" fontId="27" fillId="0" borderId="0" applyFont="0" applyFill="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0" borderId="0"/>
    <xf numFmtId="0" fontId="27" fillId="0" borderId="0"/>
    <xf numFmtId="43" fontId="27" fillId="0" borderId="0" applyFont="0" applyFill="0" applyBorder="0" applyAlignment="0" applyProtection="0"/>
    <xf numFmtId="44" fontId="27" fillId="0" borderId="0" applyFont="0" applyFill="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0" borderId="0"/>
    <xf numFmtId="44" fontId="27" fillId="0" borderId="0" applyFont="0" applyFill="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0" borderId="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0" borderId="0"/>
    <xf numFmtId="44" fontId="27" fillId="0" borderId="0" applyFont="0" applyFill="0" applyBorder="0" applyAlignment="0" applyProtection="0"/>
    <xf numFmtId="0" fontId="27" fillId="0" borderId="0"/>
    <xf numFmtId="43" fontId="27" fillId="0" borderId="0" applyFont="0" applyFill="0" applyBorder="0" applyAlignment="0" applyProtection="0"/>
    <xf numFmtId="44" fontId="27" fillId="0" borderId="0" applyFont="0" applyFill="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0" borderId="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0" borderId="0"/>
    <xf numFmtId="44" fontId="27" fillId="0" borderId="0" applyFont="0" applyFill="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0" borderId="0"/>
    <xf numFmtId="44" fontId="27" fillId="0" borderId="0" applyFont="0" applyFill="0" applyBorder="0" applyAlignment="0" applyProtection="0"/>
    <xf numFmtId="0" fontId="27" fillId="0" borderId="0"/>
    <xf numFmtId="43" fontId="27" fillId="0" borderId="0" applyFont="0" applyFill="0" applyBorder="0" applyAlignment="0" applyProtection="0"/>
    <xf numFmtId="44" fontId="27" fillId="0" borderId="0" applyFont="0" applyFill="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0" borderId="0"/>
    <xf numFmtId="44" fontId="27" fillId="0" borderId="0" applyFont="0" applyFill="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0" borderId="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0" borderId="0"/>
    <xf numFmtId="44" fontId="27" fillId="0" borderId="0" applyFont="0" applyFill="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0" borderId="0"/>
    <xf numFmtId="44" fontId="27" fillId="0" borderId="0" applyFont="0" applyFill="0" applyBorder="0" applyAlignment="0" applyProtection="0"/>
    <xf numFmtId="0" fontId="27" fillId="0" borderId="0"/>
    <xf numFmtId="43" fontId="27" fillId="0" borderId="0" applyFont="0" applyFill="0" applyBorder="0" applyAlignment="0" applyProtection="0"/>
    <xf numFmtId="44" fontId="27" fillId="0" borderId="0" applyFont="0" applyFill="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0" borderId="0"/>
    <xf numFmtId="44" fontId="27" fillId="0" borderId="0" applyFont="0" applyFill="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0" borderId="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0" borderId="0"/>
    <xf numFmtId="44" fontId="27" fillId="0" borderId="0" applyFont="0" applyFill="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0" borderId="0"/>
    <xf numFmtId="44" fontId="27" fillId="0" borderId="0" applyFont="0" applyFill="0" applyBorder="0" applyAlignment="0" applyProtection="0"/>
    <xf numFmtId="0" fontId="27" fillId="0" borderId="0"/>
    <xf numFmtId="43" fontId="27" fillId="0" borderId="0" applyFont="0" applyFill="0" applyBorder="0" applyAlignment="0" applyProtection="0"/>
    <xf numFmtId="44" fontId="27" fillId="0" borderId="0" applyFont="0" applyFill="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0" borderId="0"/>
    <xf numFmtId="44" fontId="27" fillId="0" borderId="0" applyFont="0" applyFill="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25"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6" borderId="0" applyNumberFormat="0" applyBorder="0" applyAlignment="0" applyProtection="0"/>
    <xf numFmtId="0" fontId="27" fillId="23" borderId="36" applyNumberFormat="0" applyFont="0" applyAlignment="0" applyProtection="0"/>
    <xf numFmtId="0" fontId="27" fillId="0" borderId="0"/>
  </cellStyleXfs>
  <cellXfs count="435">
    <xf numFmtId="0" fontId="0" fillId="0" borderId="0" xfId="0"/>
    <xf numFmtId="0" fontId="6" fillId="4" borderId="1" xfId="0" applyFont="1" applyFill="1" applyBorder="1" applyAlignment="1">
      <alignment horizontal="center" vertical="center" wrapText="1"/>
    </xf>
    <xf numFmtId="0" fontId="6" fillId="2" borderId="3" xfId="3" applyFont="1" applyFill="1" applyBorder="1" applyAlignment="1">
      <alignment horizontal="center" vertical="center"/>
    </xf>
    <xf numFmtId="0" fontId="7" fillId="2" borderId="0" xfId="0" applyFont="1" applyFill="1" applyAlignment="1">
      <alignment vertical="center"/>
    </xf>
    <xf numFmtId="0" fontId="7" fillId="2" borderId="0" xfId="0" applyFont="1" applyFill="1" applyAlignment="1">
      <alignment vertical="center" wrapText="1"/>
    </xf>
    <xf numFmtId="49" fontId="7" fillId="2" borderId="1" xfId="3" applyNumberFormat="1" applyFont="1" applyFill="1" applyBorder="1" applyAlignment="1">
      <alignment horizontal="right" vertical="center"/>
    </xf>
    <xf numFmtId="0" fontId="7" fillId="2" borderId="1" xfId="3" applyFont="1" applyFill="1" applyBorder="1" applyAlignment="1">
      <alignment horizontal="center" vertical="center"/>
    </xf>
    <xf numFmtId="2" fontId="8" fillId="2" borderId="0" xfId="3" applyNumberFormat="1" applyFont="1" applyFill="1" applyBorder="1" applyAlignment="1">
      <alignment horizontal="center" vertical="center"/>
    </xf>
    <xf numFmtId="164" fontId="6" fillId="2" borderId="0" xfId="3" applyNumberFormat="1" applyFont="1" applyFill="1" applyBorder="1" applyAlignment="1">
      <alignment horizontal="center" vertical="center"/>
    </xf>
    <xf numFmtId="0" fontId="7" fillId="2" borderId="0" xfId="3" applyFont="1" applyFill="1" applyAlignment="1">
      <alignment horizontal="center" vertical="center"/>
    </xf>
    <xf numFmtId="49" fontId="7" fillId="5" borderId="1" xfId="3" applyNumberFormat="1" applyFont="1" applyFill="1" applyBorder="1" applyAlignment="1">
      <alignment horizontal="right" vertical="center"/>
    </xf>
    <xf numFmtId="0" fontId="7" fillId="5" borderId="1" xfId="3" applyFont="1" applyFill="1" applyBorder="1" applyAlignment="1">
      <alignment horizontal="center" vertical="center"/>
    </xf>
    <xf numFmtId="0" fontId="6" fillId="8" borderId="1" xfId="3" applyFont="1" applyFill="1" applyBorder="1" applyAlignment="1">
      <alignment horizontal="center" vertical="center" wrapText="1"/>
    </xf>
    <xf numFmtId="0" fontId="6" fillId="8" borderId="1" xfId="0" applyFont="1" applyFill="1" applyBorder="1" applyAlignment="1">
      <alignment horizontal="center" vertical="center" wrapText="1"/>
    </xf>
    <xf numFmtId="0" fontId="6" fillId="4" borderId="1" xfId="3" applyFont="1" applyFill="1" applyBorder="1" applyAlignment="1">
      <alignment horizontal="center" vertical="center" wrapText="1"/>
    </xf>
    <xf numFmtId="0" fontId="3" fillId="2" borderId="0" xfId="3" applyFont="1" applyFill="1" applyBorder="1" applyAlignment="1">
      <alignment horizontal="center" vertical="center"/>
    </xf>
    <xf numFmtId="0" fontId="3" fillId="2" borderId="1" xfId="3" applyFont="1" applyFill="1" applyBorder="1" applyAlignment="1">
      <alignment horizontal="center" vertical="center"/>
    </xf>
    <xf numFmtId="0" fontId="4" fillId="3" borderId="1" xfId="3" applyFont="1" applyFill="1" applyBorder="1" applyAlignment="1">
      <alignment horizontal="center" vertical="center" textRotation="90"/>
    </xf>
    <xf numFmtId="164" fontId="3" fillId="2" borderId="0" xfId="3" applyNumberFormat="1" applyFont="1" applyFill="1" applyBorder="1" applyAlignment="1">
      <alignment horizontal="center" vertical="center"/>
    </xf>
    <xf numFmtId="0" fontId="9" fillId="2" borderId="0" xfId="3" applyFont="1" applyFill="1" applyBorder="1" applyAlignment="1">
      <alignment horizontal="center" vertical="center"/>
    </xf>
    <xf numFmtId="0" fontId="3" fillId="2" borderId="1" xfId="3" applyFont="1" applyFill="1" applyBorder="1" applyAlignment="1">
      <alignment horizontal="right" vertical="center"/>
    </xf>
    <xf numFmtId="164" fontId="10" fillId="3" borderId="1" xfId="3" applyNumberFormat="1" applyFont="1" applyFill="1" applyBorder="1" applyAlignment="1">
      <alignment horizontal="center" vertical="center"/>
    </xf>
    <xf numFmtId="164" fontId="3" fillId="6" borderId="1" xfId="3" applyNumberFormat="1" applyFont="1" applyFill="1" applyBorder="1" applyAlignment="1">
      <alignment horizontal="center" vertical="center"/>
    </xf>
    <xf numFmtId="0" fontId="12" fillId="2" borderId="0" xfId="3" applyFont="1" applyFill="1" applyBorder="1" applyAlignment="1">
      <alignment horizontal="center" vertical="center"/>
    </xf>
    <xf numFmtId="0" fontId="13" fillId="2" borderId="0" xfId="3" applyFont="1" applyFill="1" applyBorder="1" applyAlignment="1">
      <alignment horizontal="center" vertical="center"/>
    </xf>
    <xf numFmtId="0" fontId="13" fillId="2" borderId="0" xfId="3" applyFont="1" applyFill="1" applyBorder="1" applyAlignment="1">
      <alignment horizontal="right" vertical="center"/>
    </xf>
    <xf numFmtId="164" fontId="13" fillId="2" borderId="6" xfId="3" applyNumberFormat="1" applyFont="1" applyFill="1" applyBorder="1" applyAlignment="1">
      <alignment horizontal="center" vertical="center"/>
    </xf>
    <xf numFmtId="0" fontId="4" fillId="3" borderId="1" xfId="3" applyFont="1" applyFill="1" applyBorder="1" applyAlignment="1">
      <alignment horizontal="left" vertical="center" wrapText="1"/>
    </xf>
    <xf numFmtId="0" fontId="3" fillId="2" borderId="1" xfId="3" applyFont="1" applyFill="1" applyBorder="1" applyAlignment="1">
      <alignment horizontal="center"/>
    </xf>
    <xf numFmtId="0" fontId="7" fillId="2" borderId="1" xfId="3" applyFont="1" applyFill="1" applyBorder="1" applyAlignment="1">
      <alignment horizontal="center" vertical="center"/>
    </xf>
    <xf numFmtId="0" fontId="7" fillId="5" borderId="1" xfId="3" applyFont="1" applyFill="1" applyBorder="1" applyAlignment="1">
      <alignment horizontal="center" vertical="center"/>
    </xf>
    <xf numFmtId="0" fontId="3" fillId="2" borderId="1" xfId="3" applyFont="1" applyFill="1" applyBorder="1" applyAlignment="1">
      <alignment horizontal="center"/>
    </xf>
    <xf numFmtId="0" fontId="7" fillId="2" borderId="1" xfId="3" applyFont="1" applyFill="1" applyBorder="1" applyAlignment="1">
      <alignment horizontal="center" vertical="center"/>
    </xf>
    <xf numFmtId="0" fontId="7" fillId="5" borderId="1" xfId="3" applyFont="1" applyFill="1" applyBorder="1" applyAlignment="1">
      <alignment horizontal="center" vertical="center"/>
    </xf>
    <xf numFmtId="0" fontId="7" fillId="2" borderId="1" xfId="3" applyFont="1" applyFill="1" applyBorder="1" applyAlignment="1">
      <alignment horizontal="center" vertical="center"/>
    </xf>
    <xf numFmtId="0" fontId="7" fillId="5" borderId="1" xfId="3" applyFont="1" applyFill="1" applyBorder="1" applyAlignment="1">
      <alignment horizontal="center" vertical="center"/>
    </xf>
    <xf numFmtId="0" fontId="7" fillId="2" borderId="1" xfId="3" applyFont="1" applyFill="1" applyBorder="1" applyAlignment="1">
      <alignment horizontal="center" vertical="center"/>
    </xf>
    <xf numFmtId="0" fontId="7" fillId="5" borderId="1" xfId="3" applyFont="1" applyFill="1" applyBorder="1" applyAlignment="1">
      <alignment horizontal="center" vertical="center"/>
    </xf>
    <xf numFmtId="0" fontId="3" fillId="2" borderId="0" xfId="3" applyFont="1" applyFill="1" applyBorder="1" applyAlignment="1">
      <alignment horizontal="center" vertical="center"/>
    </xf>
    <xf numFmtId="0" fontId="3" fillId="2" borderId="1" xfId="3" applyFont="1" applyFill="1" applyBorder="1" applyAlignment="1">
      <alignment horizontal="center" vertical="center"/>
    </xf>
    <xf numFmtId="0" fontId="1" fillId="2" borderId="0" xfId="3" applyFont="1" applyFill="1" applyBorder="1" applyAlignment="1">
      <alignment horizontal="center" vertical="center"/>
    </xf>
    <xf numFmtId="0" fontId="4" fillId="3" borderId="1" xfId="3" applyFont="1" applyFill="1" applyBorder="1" applyAlignment="1">
      <alignment horizontal="center" vertical="center" textRotation="90"/>
    </xf>
    <xf numFmtId="164" fontId="3" fillId="2" borderId="0" xfId="3" applyNumberFormat="1" applyFont="1" applyFill="1" applyBorder="1" applyAlignment="1">
      <alignment horizontal="center" vertical="center"/>
    </xf>
    <xf numFmtId="0" fontId="9" fillId="2" borderId="0" xfId="3" applyFont="1" applyFill="1" applyBorder="1" applyAlignment="1">
      <alignment horizontal="center" vertical="center"/>
    </xf>
    <xf numFmtId="0" fontId="3" fillId="2" borderId="1" xfId="3" applyFont="1" applyFill="1" applyBorder="1" applyAlignment="1">
      <alignment horizontal="right" vertical="center"/>
    </xf>
    <xf numFmtId="164" fontId="10" fillId="3" borderId="1" xfId="3" applyNumberFormat="1" applyFont="1" applyFill="1" applyBorder="1" applyAlignment="1">
      <alignment horizontal="center" vertical="center"/>
    </xf>
    <xf numFmtId="164" fontId="3" fillId="6" borderId="1" xfId="3" applyNumberFormat="1" applyFont="1" applyFill="1" applyBorder="1" applyAlignment="1">
      <alignment horizontal="center" vertical="center"/>
    </xf>
    <xf numFmtId="0" fontId="12" fillId="2" borderId="0" xfId="3" applyFont="1" applyFill="1" applyBorder="1" applyAlignment="1">
      <alignment horizontal="center" vertical="center"/>
    </xf>
    <xf numFmtId="0" fontId="13" fillId="2" borderId="0" xfId="3" applyFont="1" applyFill="1" applyBorder="1" applyAlignment="1">
      <alignment horizontal="center" vertical="center"/>
    </xf>
    <xf numFmtId="0" fontId="13" fillId="2" borderId="0" xfId="3" applyFont="1" applyFill="1" applyBorder="1" applyAlignment="1">
      <alignment horizontal="right" vertical="center"/>
    </xf>
    <xf numFmtId="164" fontId="13" fillId="2" borderId="6" xfId="3" applyNumberFormat="1" applyFont="1" applyFill="1" applyBorder="1" applyAlignment="1">
      <alignment horizontal="center" vertical="center"/>
    </xf>
    <xf numFmtId="0" fontId="4" fillId="3" borderId="1" xfId="3" applyFont="1" applyFill="1" applyBorder="1" applyAlignment="1">
      <alignment horizontal="left" vertical="center" wrapText="1"/>
    </xf>
    <xf numFmtId="0" fontId="3" fillId="2" borderId="1" xfId="3" applyFont="1" applyFill="1" applyBorder="1" applyAlignment="1">
      <alignment horizontal="center" vertical="center"/>
    </xf>
    <xf numFmtId="0" fontId="3" fillId="2" borderId="1" xfId="3" applyFont="1" applyFill="1" applyBorder="1" applyAlignment="1">
      <alignment horizontal="center" vertical="center"/>
    </xf>
    <xf numFmtId="0" fontId="3" fillId="2" borderId="1" xfId="3" applyFont="1" applyFill="1" applyBorder="1" applyAlignment="1">
      <alignment horizontal="center" vertical="center"/>
    </xf>
    <xf numFmtId="0" fontId="3" fillId="2" borderId="1" xfId="3" applyFont="1" applyFill="1" applyBorder="1" applyAlignment="1">
      <alignment horizontal="center" vertical="center"/>
    </xf>
    <xf numFmtId="0" fontId="3" fillId="2" borderId="1" xfId="3" applyFont="1" applyFill="1" applyBorder="1" applyAlignment="1">
      <alignment horizontal="center" vertical="center"/>
    </xf>
    <xf numFmtId="0" fontId="3" fillId="2" borderId="1" xfId="3" applyFont="1" applyFill="1" applyBorder="1" applyAlignment="1">
      <alignment horizontal="center" vertical="center"/>
    </xf>
    <xf numFmtId="2" fontId="8" fillId="2" borderId="0" xfId="3" applyNumberFormat="1" applyFont="1" applyFill="1" applyBorder="1" applyAlignment="1">
      <alignment horizontal="center" vertical="center" wrapText="1"/>
    </xf>
    <xf numFmtId="0" fontId="7" fillId="5" borderId="7" xfId="3" applyFont="1" applyFill="1" applyBorder="1" applyAlignment="1">
      <alignment horizontal="center" vertical="center"/>
    </xf>
    <xf numFmtId="164" fontId="6" fillId="2" borderId="8" xfId="3" applyNumberFormat="1" applyFont="1" applyFill="1" applyBorder="1" applyAlignment="1">
      <alignment horizontal="center" vertical="center"/>
    </xf>
    <xf numFmtId="164" fontId="6" fillId="2" borderId="9" xfId="3" applyNumberFormat="1" applyFont="1" applyFill="1" applyBorder="1" applyAlignment="1">
      <alignment horizontal="center" vertical="center"/>
    </xf>
    <xf numFmtId="164" fontId="6" fillId="2" borderId="10" xfId="3" applyNumberFormat="1" applyFont="1" applyFill="1" applyBorder="1" applyAlignment="1">
      <alignment horizontal="center" vertical="center"/>
    </xf>
    <xf numFmtId="0" fontId="7" fillId="2" borderId="7" xfId="3" applyFont="1" applyFill="1" applyBorder="1" applyAlignment="1">
      <alignment horizontal="center" vertical="center"/>
    </xf>
    <xf numFmtId="0" fontId="7" fillId="2" borderId="8" xfId="3" applyFont="1" applyFill="1" applyBorder="1" applyAlignment="1">
      <alignment horizontal="center" vertical="center"/>
    </xf>
    <xf numFmtId="0" fontId="7" fillId="2" borderId="9" xfId="3" applyFont="1" applyFill="1" applyBorder="1" applyAlignment="1">
      <alignment horizontal="center" vertical="center"/>
    </xf>
    <xf numFmtId="0" fontId="7" fillId="2" borderId="10" xfId="3" applyFont="1" applyFill="1" applyBorder="1" applyAlignment="1">
      <alignment horizontal="center" vertical="center"/>
    </xf>
    <xf numFmtId="0" fontId="15" fillId="9" borderId="0" xfId="0" applyFont="1" applyFill="1" applyAlignment="1">
      <alignment vertical="center"/>
    </xf>
    <xf numFmtId="0" fontId="7" fillId="9" borderId="0" xfId="0" applyFont="1" applyFill="1" applyAlignment="1">
      <alignment vertical="center"/>
    </xf>
    <xf numFmtId="0" fontId="15" fillId="10" borderId="0" xfId="0" applyFont="1" applyFill="1" applyAlignment="1">
      <alignment vertical="center"/>
    </xf>
    <xf numFmtId="0" fontId="7" fillId="10" borderId="0" xfId="0" applyFont="1" applyFill="1" applyAlignment="1">
      <alignment vertical="center"/>
    </xf>
    <xf numFmtId="0" fontId="15" fillId="11" borderId="0" xfId="0" applyFont="1" applyFill="1" applyAlignment="1">
      <alignment vertical="center"/>
    </xf>
    <xf numFmtId="0" fontId="7" fillId="11" borderId="0" xfId="0" applyFont="1" applyFill="1" applyAlignment="1">
      <alignment vertical="center"/>
    </xf>
    <xf numFmtId="0" fontId="16" fillId="3" borderId="0" xfId="0" applyFont="1" applyFill="1" applyAlignment="1">
      <alignment vertical="center" wrapText="1"/>
    </xf>
    <xf numFmtId="164" fontId="7" fillId="2" borderId="0" xfId="0" applyNumberFormat="1" applyFont="1" applyFill="1" applyAlignment="1">
      <alignment vertical="center"/>
    </xf>
    <xf numFmtId="0" fontId="15" fillId="0" borderId="0" xfId="0" applyFont="1" applyFill="1" applyAlignment="1">
      <alignment vertical="center"/>
    </xf>
    <xf numFmtId="0" fontId="18" fillId="13" borderId="18" xfId="0" applyFont="1" applyFill="1" applyBorder="1" applyAlignment="1">
      <alignment horizontal="center" vertical="center" wrapText="1"/>
    </xf>
    <xf numFmtId="0" fontId="17" fillId="13" borderId="15" xfId="0" applyFont="1" applyFill="1" applyBorder="1" applyAlignment="1">
      <alignment horizontal="center" vertical="center" wrapText="1"/>
    </xf>
    <xf numFmtId="0" fontId="19" fillId="13" borderId="17" xfId="0" applyFont="1" applyFill="1" applyBorder="1" applyAlignment="1">
      <alignment horizontal="center" vertical="center" wrapText="1"/>
    </xf>
    <xf numFmtId="0" fontId="21" fillId="12" borderId="17" xfId="0" applyFont="1" applyFill="1" applyBorder="1" applyAlignment="1">
      <alignment vertical="center" wrapText="1"/>
    </xf>
    <xf numFmtId="0" fontId="22" fillId="12" borderId="17" xfId="0" applyFont="1" applyFill="1" applyBorder="1" applyAlignment="1">
      <alignment horizontal="center" vertical="center" wrapText="1"/>
    </xf>
    <xf numFmtId="0" fontId="20" fillId="12" borderId="17" xfId="0" applyFont="1" applyFill="1" applyBorder="1" applyAlignment="1">
      <alignment horizontal="center" vertical="center" wrapText="1"/>
    </xf>
    <xf numFmtId="0" fontId="20" fillId="12" borderId="17" xfId="0" applyFont="1" applyFill="1" applyBorder="1" applyAlignment="1">
      <alignment horizontal="right" vertical="center" wrapText="1"/>
    </xf>
    <xf numFmtId="0" fontId="17" fillId="0" borderId="0" xfId="0" applyFont="1"/>
    <xf numFmtId="0" fontId="17" fillId="13" borderId="15" xfId="0" applyFont="1" applyFill="1" applyBorder="1" applyAlignment="1">
      <alignment horizontal="center" vertical="center" wrapText="1"/>
    </xf>
    <xf numFmtId="0" fontId="18" fillId="13" borderId="18" xfId="0" applyFont="1" applyFill="1" applyBorder="1" applyAlignment="1">
      <alignment horizontal="center" vertical="center" wrapText="1"/>
    </xf>
    <xf numFmtId="2" fontId="6" fillId="2" borderId="8" xfId="3" applyNumberFormat="1" applyFont="1" applyFill="1" applyBorder="1" applyAlignment="1">
      <alignment horizontal="center" vertical="center"/>
    </xf>
    <xf numFmtId="2" fontId="6" fillId="2" borderId="9" xfId="3" applyNumberFormat="1" applyFont="1" applyFill="1" applyBorder="1" applyAlignment="1">
      <alignment horizontal="center" vertical="center"/>
    </xf>
    <xf numFmtId="2" fontId="3" fillId="2" borderId="1" xfId="3" applyNumberFormat="1" applyFont="1" applyFill="1" applyBorder="1" applyAlignment="1">
      <alignment horizontal="center"/>
    </xf>
    <xf numFmtId="2" fontId="7" fillId="5" borderId="1" xfId="3" applyNumberFormat="1" applyFont="1" applyFill="1" applyBorder="1" applyAlignment="1">
      <alignment horizontal="center" vertical="center"/>
    </xf>
    <xf numFmtId="2" fontId="7" fillId="2" borderId="1" xfId="3" applyNumberFormat="1" applyFont="1" applyFill="1" applyBorder="1" applyAlignment="1">
      <alignment horizontal="center" vertical="center"/>
    </xf>
    <xf numFmtId="2" fontId="26" fillId="2" borderId="11" xfId="0" applyNumberFormat="1" applyFont="1" applyFill="1" applyBorder="1" applyAlignment="1">
      <alignment horizontal="center" vertical="center"/>
    </xf>
    <xf numFmtId="0" fontId="21" fillId="12" borderId="22" xfId="0" applyFont="1" applyFill="1" applyBorder="1" applyAlignment="1">
      <alignment vertical="center" wrapText="1"/>
    </xf>
    <xf numFmtId="44" fontId="21" fillId="12" borderId="17" xfId="13" applyFont="1" applyFill="1" applyBorder="1" applyAlignment="1">
      <alignment vertical="center" wrapText="1"/>
    </xf>
    <xf numFmtId="44" fontId="21" fillId="12" borderId="22" xfId="13" applyFont="1" applyFill="1" applyBorder="1" applyAlignment="1">
      <alignment vertical="center" wrapText="1"/>
    </xf>
    <xf numFmtId="44" fontId="22" fillId="12" borderId="17" xfId="13" applyFont="1" applyFill="1" applyBorder="1" applyAlignment="1">
      <alignment horizontal="center" vertical="center" wrapText="1"/>
    </xf>
    <xf numFmtId="44" fontId="22" fillId="12" borderId="17" xfId="13" applyFont="1" applyFill="1" applyBorder="1" applyAlignment="1">
      <alignment horizontal="right" vertical="center" wrapText="1"/>
    </xf>
    <xf numFmtId="0" fontId="30" fillId="0" borderId="0" xfId="0" applyFont="1"/>
    <xf numFmtId="44" fontId="21" fillId="12" borderId="17" xfId="13" applyNumberFormat="1" applyFont="1" applyFill="1" applyBorder="1" applyAlignment="1">
      <alignment vertical="center" wrapText="1"/>
    </xf>
    <xf numFmtId="44" fontId="21" fillId="12" borderId="22" xfId="13" applyNumberFormat="1" applyFont="1" applyFill="1" applyBorder="1" applyAlignment="1">
      <alignment vertical="center" wrapText="1"/>
    </xf>
    <xf numFmtId="44" fontId="22" fillId="12" borderId="17" xfId="13" applyNumberFormat="1" applyFont="1" applyFill="1" applyBorder="1" applyAlignment="1">
      <alignment horizontal="center" vertical="center" wrapText="1"/>
    </xf>
    <xf numFmtId="44" fontId="22" fillId="12" borderId="17" xfId="13" applyNumberFormat="1" applyFont="1" applyFill="1" applyBorder="1" applyAlignment="1">
      <alignment horizontal="right" vertical="center" wrapText="1"/>
    </xf>
    <xf numFmtId="1" fontId="20" fillId="12" borderId="17" xfId="13" applyNumberFormat="1" applyFont="1" applyFill="1" applyBorder="1" applyAlignment="1">
      <alignment horizontal="center" vertical="center" wrapText="1"/>
    </xf>
    <xf numFmtId="44" fontId="21" fillId="12" borderId="17" xfId="0" applyNumberFormat="1" applyFont="1" applyFill="1" applyBorder="1" applyAlignment="1">
      <alignment vertical="center" wrapText="1"/>
    </xf>
    <xf numFmtId="44" fontId="21" fillId="12" borderId="11" xfId="13" applyFont="1" applyFill="1" applyBorder="1" applyAlignment="1">
      <alignment vertical="center" wrapText="1"/>
    </xf>
    <xf numFmtId="44" fontId="21" fillId="12" borderId="11" xfId="13" applyNumberFormat="1" applyFont="1" applyFill="1" applyBorder="1" applyAlignment="1">
      <alignment vertical="center" wrapText="1"/>
    </xf>
    <xf numFmtId="44" fontId="21" fillId="12" borderId="20" xfId="13" applyNumberFormat="1" applyFont="1" applyFill="1" applyBorder="1" applyAlignment="1">
      <alignment vertical="center" wrapText="1"/>
    </xf>
    <xf numFmtId="44" fontId="21" fillId="12" borderId="20" xfId="13" applyFont="1" applyFill="1" applyBorder="1" applyAlignment="1">
      <alignment vertical="center" wrapText="1"/>
    </xf>
    <xf numFmtId="44" fontId="22" fillId="12" borderId="11" xfId="13" applyFont="1" applyFill="1" applyBorder="1" applyAlignment="1">
      <alignment horizontal="center" vertical="center" wrapText="1"/>
    </xf>
    <xf numFmtId="44" fontId="22" fillId="12" borderId="20" xfId="13" applyNumberFormat="1" applyFont="1" applyFill="1" applyBorder="1" applyAlignment="1">
      <alignment horizontal="center" vertical="center" wrapText="1"/>
    </xf>
    <xf numFmtId="44" fontId="22" fillId="12" borderId="20" xfId="13" applyFont="1" applyFill="1" applyBorder="1" applyAlignment="1">
      <alignment horizontal="center" vertical="center" wrapText="1"/>
    </xf>
    <xf numFmtId="0" fontId="20" fillId="12" borderId="11" xfId="0" applyFont="1" applyFill="1" applyBorder="1" applyAlignment="1">
      <alignment horizontal="center" vertical="center" wrapText="1"/>
    </xf>
    <xf numFmtId="1" fontId="20" fillId="12" borderId="20" xfId="13" applyNumberFormat="1" applyFont="1" applyFill="1" applyBorder="1" applyAlignment="1">
      <alignment horizontal="center" vertical="center" wrapText="1"/>
    </xf>
    <xf numFmtId="0" fontId="20" fillId="12" borderId="20" xfId="0" applyFont="1" applyFill="1" applyBorder="1" applyAlignment="1">
      <alignment horizontal="center" vertical="center" wrapText="1"/>
    </xf>
    <xf numFmtId="44" fontId="20" fillId="12" borderId="17" xfId="13" applyNumberFormat="1" applyFont="1" applyFill="1" applyBorder="1" applyAlignment="1">
      <alignment horizontal="right" vertical="center" wrapText="1"/>
    </xf>
    <xf numFmtId="44" fontId="0" fillId="0" borderId="0" xfId="0" applyNumberFormat="1"/>
    <xf numFmtId="43" fontId="0" fillId="0" borderId="0" xfId="12" applyFont="1"/>
    <xf numFmtId="44" fontId="0" fillId="0" borderId="0" xfId="0" applyNumberFormat="1" applyAlignment="1"/>
    <xf numFmtId="0" fontId="21" fillId="12" borderId="11" xfId="0" applyFont="1" applyFill="1" applyBorder="1" applyAlignment="1">
      <alignment vertical="center" wrapText="1"/>
    </xf>
    <xf numFmtId="0" fontId="18" fillId="0" borderId="0"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20" fillId="0" borderId="0" xfId="0" applyFont="1" applyFill="1" applyBorder="1" applyAlignment="1">
      <alignment horizontal="right" vertical="center" wrapText="1"/>
    </xf>
    <xf numFmtId="0" fontId="23" fillId="0" borderId="0" xfId="0" applyFont="1" applyFill="1" applyBorder="1" applyAlignment="1">
      <alignment horizontal="right" vertical="center" wrapText="1"/>
    </xf>
    <xf numFmtId="0" fontId="25" fillId="0" borderId="0" xfId="0" applyFont="1" applyFill="1" applyBorder="1" applyAlignment="1">
      <alignment vertical="center" wrapText="1"/>
    </xf>
    <xf numFmtId="0" fontId="0" fillId="0" borderId="0" xfId="0" applyFill="1"/>
    <xf numFmtId="44" fontId="20" fillId="0" borderId="0" xfId="13" applyNumberFormat="1" applyFont="1" applyFill="1" applyBorder="1" applyAlignment="1">
      <alignment horizontal="right" vertical="center" wrapText="1"/>
    </xf>
    <xf numFmtId="44" fontId="23" fillId="0" borderId="0" xfId="13" applyNumberFormat="1" applyFont="1" applyFill="1" applyBorder="1" applyAlignment="1">
      <alignment horizontal="right" vertical="center" wrapText="1"/>
    </xf>
    <xf numFmtId="2" fontId="0" fillId="0" borderId="0" xfId="13" applyNumberFormat="1" applyFont="1" applyFill="1"/>
    <xf numFmtId="2" fontId="18" fillId="0" borderId="0" xfId="13" applyNumberFormat="1" applyFont="1" applyFill="1" applyBorder="1" applyAlignment="1">
      <alignment horizontal="center" vertical="center" wrapText="1"/>
    </xf>
    <xf numFmtId="2" fontId="17" fillId="0" borderId="0" xfId="13" applyNumberFormat="1" applyFont="1" applyFill="1" applyBorder="1" applyAlignment="1">
      <alignment horizontal="center" vertical="center" wrapText="1"/>
    </xf>
    <xf numFmtId="2" fontId="19" fillId="0" borderId="0" xfId="13" applyNumberFormat="1" applyFont="1" applyFill="1" applyBorder="1" applyAlignment="1">
      <alignment horizontal="center" vertical="center" wrapText="1"/>
    </xf>
    <xf numFmtId="2" fontId="20" fillId="0" borderId="0" xfId="13" applyNumberFormat="1" applyFont="1" applyFill="1" applyBorder="1" applyAlignment="1">
      <alignment horizontal="right" vertical="center" wrapText="1"/>
    </xf>
    <xf numFmtId="2" fontId="23" fillId="0" borderId="0" xfId="13" applyNumberFormat="1" applyFont="1" applyFill="1" applyBorder="1" applyAlignment="1">
      <alignment horizontal="right" vertical="center" wrapText="1"/>
    </xf>
    <xf numFmtId="2" fontId="25" fillId="0" borderId="0" xfId="13" applyNumberFormat="1" applyFont="1" applyFill="1" applyBorder="1" applyAlignment="1">
      <alignment vertical="center" wrapText="1"/>
    </xf>
    <xf numFmtId="0" fontId="17" fillId="13" borderId="15" xfId="0" applyFont="1" applyFill="1" applyBorder="1" applyAlignment="1">
      <alignment horizontal="center" vertical="center" wrapText="1"/>
    </xf>
    <xf numFmtId="0" fontId="18" fillId="13" borderId="18" xfId="0" applyFont="1" applyFill="1" applyBorder="1" applyAlignment="1">
      <alignment horizontal="center" vertical="center" wrapText="1"/>
    </xf>
    <xf numFmtId="165" fontId="20" fillId="0" borderId="0" xfId="12" applyNumberFormat="1" applyFont="1" applyFill="1" applyBorder="1" applyAlignment="1">
      <alignment horizontal="right" vertical="center" wrapText="1"/>
    </xf>
    <xf numFmtId="3" fontId="0" fillId="0" borderId="0" xfId="0" applyNumberFormat="1"/>
    <xf numFmtId="44" fontId="20" fillId="16" borderId="0" xfId="13" applyNumberFormat="1" applyFont="1" applyFill="1" applyBorder="1" applyAlignment="1">
      <alignment horizontal="right" vertical="center" wrapText="1"/>
    </xf>
    <xf numFmtId="44" fontId="0" fillId="16" borderId="0" xfId="0" applyNumberFormat="1" applyFill="1"/>
    <xf numFmtId="0" fontId="21" fillId="16" borderId="17" xfId="0" applyFont="1" applyFill="1" applyBorder="1" applyAlignment="1">
      <alignment vertical="center" wrapText="1"/>
    </xf>
    <xf numFmtId="0" fontId="21" fillId="16" borderId="11" xfId="0" applyFont="1" applyFill="1" applyBorder="1" applyAlignment="1">
      <alignment vertical="center" wrapText="1"/>
    </xf>
    <xf numFmtId="0" fontId="18" fillId="13" borderId="18" xfId="0" applyFont="1" applyFill="1" applyBorder="1" applyAlignment="1">
      <alignment horizontal="center" vertical="center" wrapText="1"/>
    </xf>
    <xf numFmtId="0" fontId="17" fillId="13" borderId="15" xfId="0" applyFont="1" applyFill="1" applyBorder="1" applyAlignment="1">
      <alignment horizontal="center" vertical="center" wrapText="1"/>
    </xf>
    <xf numFmtId="44" fontId="0" fillId="0" borderId="0" xfId="13" applyFont="1"/>
    <xf numFmtId="44" fontId="0" fillId="49" borderId="0" xfId="0" applyNumberFormat="1" applyFill="1"/>
    <xf numFmtId="0" fontId="23" fillId="12" borderId="16" xfId="0" applyFont="1" applyFill="1" applyBorder="1" applyAlignment="1">
      <alignment vertical="center" wrapText="1"/>
    </xf>
    <xf numFmtId="0" fontId="0" fillId="49" borderId="0" xfId="0" applyFill="1"/>
    <xf numFmtId="2" fontId="22" fillId="12" borderId="17" xfId="57" applyNumberFormat="1" applyFont="1" applyFill="1" applyBorder="1" applyAlignment="1">
      <alignment horizontal="center" vertical="center" wrapText="1"/>
    </xf>
    <xf numFmtId="2" fontId="0" fillId="49" borderId="0" xfId="0" applyNumberFormat="1" applyFill="1" applyAlignment="1">
      <alignment horizontal="center" vertical="center"/>
    </xf>
    <xf numFmtId="2" fontId="20" fillId="49" borderId="0" xfId="13" applyNumberFormat="1" applyFont="1" applyFill="1" applyBorder="1" applyAlignment="1">
      <alignment horizontal="right" vertical="center" wrapText="1"/>
    </xf>
    <xf numFmtId="0" fontId="23" fillId="12" borderId="6" xfId="0" applyFont="1" applyFill="1" applyBorder="1" applyAlignment="1">
      <alignment vertical="center" wrapText="1"/>
    </xf>
    <xf numFmtId="44" fontId="0" fillId="0" borderId="0" xfId="13" applyNumberFormat="1" applyFont="1"/>
    <xf numFmtId="0" fontId="5" fillId="0" borderId="0" xfId="9"/>
    <xf numFmtId="0" fontId="17" fillId="0" borderId="0" xfId="57" applyFont="1"/>
    <xf numFmtId="0" fontId="18" fillId="13" borderId="18" xfId="57" applyFont="1" applyFill="1" applyBorder="1" applyAlignment="1">
      <alignment horizontal="center" vertical="center" wrapText="1"/>
    </xf>
    <xf numFmtId="0" fontId="20" fillId="12" borderId="17" xfId="57" applyFont="1" applyFill="1" applyBorder="1" applyAlignment="1">
      <alignment horizontal="center" vertical="center" wrapText="1"/>
    </xf>
    <xf numFmtId="0" fontId="21" fillId="48" borderId="17" xfId="57" applyFont="1" applyFill="1" applyBorder="1" applyAlignment="1" applyProtection="1">
      <alignment vertical="center" wrapText="1"/>
      <protection locked="0"/>
    </xf>
    <xf numFmtId="0" fontId="21" fillId="48" borderId="11" xfId="57" applyFont="1" applyFill="1" applyBorder="1" applyAlignment="1" applyProtection="1">
      <alignment vertical="center" wrapText="1"/>
      <protection locked="0"/>
    </xf>
    <xf numFmtId="2" fontId="21" fillId="48" borderId="17" xfId="57" applyNumberFormat="1" applyFont="1" applyFill="1" applyBorder="1" applyAlignment="1" applyProtection="1">
      <alignment vertical="center" wrapText="1"/>
      <protection locked="0"/>
    </xf>
    <xf numFmtId="2" fontId="21" fillId="48" borderId="11" xfId="57" applyNumberFormat="1" applyFont="1" applyFill="1" applyBorder="1" applyAlignment="1" applyProtection="1">
      <alignment vertical="center" wrapText="1"/>
      <protection locked="0"/>
    </xf>
    <xf numFmtId="44" fontId="47" fillId="13" borderId="15" xfId="6" applyFont="1" applyFill="1" applyBorder="1" applyAlignment="1">
      <alignment horizontal="center" vertical="center" wrapText="1"/>
    </xf>
    <xf numFmtId="44" fontId="48" fillId="13" borderId="17" xfId="6" applyFont="1" applyFill="1" applyBorder="1" applyAlignment="1">
      <alignment horizontal="center" vertical="center" wrapText="1"/>
    </xf>
    <xf numFmtId="44" fontId="22" fillId="12" borderId="17" xfId="6" applyFont="1" applyFill="1" applyBorder="1" applyAlignment="1">
      <alignment horizontal="right" vertical="center" wrapText="1"/>
    </xf>
    <xf numFmtId="0" fontId="49" fillId="0" borderId="0" xfId="57" applyFont="1"/>
    <xf numFmtId="0" fontId="5" fillId="0" borderId="0" xfId="9"/>
    <xf numFmtId="0" fontId="17" fillId="0" borderId="0" xfId="57" applyFont="1"/>
    <xf numFmtId="0" fontId="18" fillId="13" borderId="18" xfId="57" applyFont="1" applyFill="1" applyBorder="1" applyAlignment="1">
      <alignment horizontal="center" vertical="center" wrapText="1"/>
    </xf>
    <xf numFmtId="0" fontId="20" fillId="12" borderId="17" xfId="57" applyFont="1" applyFill="1" applyBorder="1" applyAlignment="1">
      <alignment horizontal="center" vertical="center" wrapText="1"/>
    </xf>
    <xf numFmtId="0" fontId="21" fillId="48" borderId="17" xfId="57" applyFont="1" applyFill="1" applyBorder="1" applyAlignment="1" applyProtection="1">
      <alignment vertical="center" wrapText="1"/>
      <protection locked="0"/>
    </xf>
    <xf numFmtId="2" fontId="21" fillId="48" borderId="17" xfId="57" applyNumberFormat="1" applyFont="1" applyFill="1" applyBorder="1" applyAlignment="1" applyProtection="1">
      <alignment vertical="center" wrapText="1"/>
      <protection locked="0"/>
    </xf>
    <xf numFmtId="44" fontId="47" fillId="13" borderId="15" xfId="6" applyFont="1" applyFill="1" applyBorder="1" applyAlignment="1">
      <alignment horizontal="center" vertical="center" wrapText="1"/>
    </xf>
    <xf numFmtId="44" fontId="48" fillId="13" borderId="17" xfId="6" applyFont="1" applyFill="1" applyBorder="1" applyAlignment="1">
      <alignment horizontal="center" vertical="center" wrapText="1"/>
    </xf>
    <xf numFmtId="44" fontId="22" fillId="12" borderId="17" xfId="6" applyFont="1" applyFill="1" applyBorder="1" applyAlignment="1">
      <alignment horizontal="right" vertical="center" wrapText="1"/>
    </xf>
    <xf numFmtId="0" fontId="49" fillId="0" borderId="0" xfId="57" applyFont="1"/>
    <xf numFmtId="0" fontId="5" fillId="0" borderId="0" xfId="9"/>
    <xf numFmtId="0" fontId="17" fillId="0" borderId="0" xfId="57" applyFont="1"/>
    <xf numFmtId="0" fontId="18" fillId="13" borderId="18" xfId="57" applyFont="1" applyFill="1" applyBorder="1" applyAlignment="1">
      <alignment horizontal="center" vertical="center" wrapText="1"/>
    </xf>
    <xf numFmtId="44" fontId="21" fillId="12" borderId="17" xfId="58" applyFont="1" applyFill="1" applyBorder="1" applyAlignment="1">
      <alignment vertical="center" wrapText="1"/>
    </xf>
    <xf numFmtId="44" fontId="21" fillId="12" borderId="22" xfId="58" applyFont="1" applyFill="1" applyBorder="1" applyAlignment="1">
      <alignment vertical="center" wrapText="1"/>
    </xf>
    <xf numFmtId="0" fontId="20" fillId="12" borderId="17" xfId="57" applyFont="1" applyFill="1" applyBorder="1" applyAlignment="1">
      <alignment horizontal="center" vertical="center" wrapText="1"/>
    </xf>
    <xf numFmtId="0" fontId="22" fillId="12" borderId="17" xfId="57" applyFont="1" applyFill="1" applyBorder="1" applyAlignment="1">
      <alignment horizontal="center" vertical="center" wrapText="1"/>
    </xf>
    <xf numFmtId="44" fontId="21" fillId="12" borderId="17" xfId="58" applyNumberFormat="1" applyFont="1" applyFill="1" applyBorder="1" applyAlignment="1">
      <alignment vertical="center" wrapText="1"/>
    </xf>
    <xf numFmtId="44" fontId="21" fillId="12" borderId="22" xfId="58" applyNumberFormat="1" applyFont="1" applyFill="1" applyBorder="1" applyAlignment="1">
      <alignment vertical="center" wrapText="1"/>
    </xf>
    <xf numFmtId="44" fontId="21" fillId="12" borderId="11" xfId="58" applyFont="1" applyFill="1" applyBorder="1" applyAlignment="1">
      <alignment vertical="center" wrapText="1"/>
    </xf>
    <xf numFmtId="44" fontId="21" fillId="12" borderId="11" xfId="58" applyNumberFormat="1" applyFont="1" applyFill="1" applyBorder="1" applyAlignment="1">
      <alignment vertical="center" wrapText="1"/>
    </xf>
    <xf numFmtId="44" fontId="21" fillId="12" borderId="20" xfId="58" applyNumberFormat="1" applyFont="1" applyFill="1" applyBorder="1" applyAlignment="1">
      <alignment vertical="center" wrapText="1"/>
    </xf>
    <xf numFmtId="44" fontId="21" fillId="12" borderId="20" xfId="58" applyFont="1" applyFill="1" applyBorder="1" applyAlignment="1">
      <alignment vertical="center" wrapText="1"/>
    </xf>
    <xf numFmtId="0" fontId="21" fillId="48" borderId="17" xfId="57" applyFont="1" applyFill="1" applyBorder="1" applyAlignment="1" applyProtection="1">
      <alignment vertical="center" wrapText="1"/>
      <protection locked="0"/>
    </xf>
    <xf numFmtId="0" fontId="22" fillId="12" borderId="17" xfId="57" applyFont="1" applyFill="1" applyBorder="1" applyAlignment="1">
      <alignment horizontal="center" vertical="center" wrapText="1"/>
    </xf>
    <xf numFmtId="0" fontId="21" fillId="48" borderId="17" xfId="57" applyFont="1" applyFill="1" applyBorder="1" applyAlignment="1" applyProtection="1">
      <alignment vertical="center" wrapText="1"/>
      <protection locked="0"/>
    </xf>
    <xf numFmtId="0" fontId="21" fillId="48" borderId="11" xfId="57" applyFont="1" applyFill="1" applyBorder="1" applyAlignment="1" applyProtection="1">
      <alignment vertical="center" wrapText="1"/>
      <protection locked="0"/>
    </xf>
    <xf numFmtId="166" fontId="21" fillId="48" borderId="17" xfId="6" applyNumberFormat="1" applyFont="1" applyFill="1" applyBorder="1" applyAlignment="1" applyProtection="1">
      <alignment vertical="center" wrapText="1"/>
      <protection locked="0"/>
    </xf>
    <xf numFmtId="44" fontId="21" fillId="48" borderId="17" xfId="6" applyNumberFormat="1" applyFont="1" applyFill="1" applyBorder="1" applyAlignment="1" applyProtection="1">
      <alignment vertical="center" wrapText="1"/>
      <protection locked="0"/>
    </xf>
    <xf numFmtId="44" fontId="21" fillId="48" borderId="11" xfId="6" applyNumberFormat="1" applyFont="1" applyFill="1" applyBorder="1" applyAlignment="1" applyProtection="1">
      <alignment vertical="center" wrapText="1"/>
      <protection locked="0"/>
    </xf>
    <xf numFmtId="0" fontId="18" fillId="13" borderId="18" xfId="57" applyFont="1" applyFill="1" applyBorder="1" applyAlignment="1">
      <alignment horizontal="center" vertical="center" wrapText="1"/>
    </xf>
    <xf numFmtId="0" fontId="18" fillId="13" borderId="18" xfId="57" applyFont="1" applyFill="1" applyBorder="1" applyAlignment="1">
      <alignment horizontal="center" vertical="center" wrapText="1"/>
    </xf>
    <xf numFmtId="44" fontId="21" fillId="48" borderId="17" xfId="6" applyNumberFormat="1" applyFont="1" applyFill="1" applyBorder="1" applyAlignment="1" applyProtection="1">
      <alignment vertical="center" wrapText="1"/>
      <protection locked="0"/>
    </xf>
    <xf numFmtId="44" fontId="21" fillId="48" borderId="11" xfId="6" applyNumberFormat="1" applyFont="1" applyFill="1" applyBorder="1" applyAlignment="1" applyProtection="1">
      <alignment vertical="center" wrapText="1"/>
      <protection locked="0"/>
    </xf>
    <xf numFmtId="0" fontId="0" fillId="0" borderId="0" xfId="0" applyAlignment="1">
      <alignment horizontal="center"/>
    </xf>
    <xf numFmtId="44" fontId="51" fillId="0" borderId="11" xfId="0" applyNumberFormat="1" applyFont="1" applyBorder="1"/>
    <xf numFmtId="0" fontId="0" fillId="0" borderId="0" xfId="0" applyFont="1"/>
    <xf numFmtId="44" fontId="0" fillId="0" borderId="0" xfId="0" applyNumberFormat="1" applyFont="1"/>
    <xf numFmtId="0" fontId="0" fillId="49" borderId="0" xfId="0" applyFont="1" applyFill="1"/>
    <xf numFmtId="0" fontId="50" fillId="0" borderId="0" xfId="0" applyFont="1" applyFill="1" applyBorder="1" applyAlignment="1">
      <alignment horizontal="right" vertical="center" wrapText="1"/>
    </xf>
    <xf numFmtId="0" fontId="18" fillId="13" borderId="18" xfId="57" applyFont="1" applyFill="1" applyBorder="1" applyAlignment="1">
      <alignment horizontal="center" vertical="center" wrapText="1"/>
    </xf>
    <xf numFmtId="0" fontId="6" fillId="2" borderId="0" xfId="0" applyFont="1" applyFill="1" applyAlignment="1">
      <alignment horizontal="right" vertical="center"/>
    </xf>
    <xf numFmtId="2" fontId="6" fillId="2" borderId="0" xfId="3" applyNumberFormat="1" applyFont="1" applyFill="1" applyBorder="1" applyAlignment="1">
      <alignment horizontal="right" vertical="center" wrapText="1"/>
    </xf>
    <xf numFmtId="0" fontId="15" fillId="3" borderId="0" xfId="0" applyFont="1" applyFill="1" applyAlignment="1">
      <alignment vertical="center" wrapText="1"/>
    </xf>
    <xf numFmtId="0" fontId="53" fillId="2" borderId="0" xfId="0" applyFont="1" applyFill="1" applyAlignment="1">
      <alignment vertical="center"/>
    </xf>
    <xf numFmtId="0" fontId="1" fillId="0" borderId="0" xfId="0" applyFont="1"/>
    <xf numFmtId="44" fontId="1" fillId="0" borderId="0" xfId="0" applyNumberFormat="1" applyFont="1"/>
    <xf numFmtId="44" fontId="22" fillId="0" borderId="0" xfId="6" applyFont="1" applyFill="1" applyBorder="1" applyAlignment="1">
      <alignment horizontal="right" vertical="center" wrapText="1"/>
    </xf>
    <xf numFmtId="44" fontId="54" fillId="13" borderId="17" xfId="6" applyFont="1" applyFill="1" applyBorder="1" applyAlignment="1">
      <alignment horizontal="center" vertical="center" wrapText="1"/>
    </xf>
    <xf numFmtId="0" fontId="4" fillId="0" borderId="0" xfId="0" applyFont="1"/>
    <xf numFmtId="0" fontId="17" fillId="0" borderId="0" xfId="57" applyFont="1" applyFill="1" applyBorder="1"/>
    <xf numFmtId="44" fontId="21" fillId="0" borderId="17" xfId="6" applyNumberFormat="1" applyFont="1" applyFill="1" applyBorder="1" applyAlignment="1" applyProtection="1">
      <alignment vertical="center" wrapText="1"/>
      <protection locked="0"/>
    </xf>
    <xf numFmtId="44" fontId="21" fillId="48" borderId="17" xfId="6" applyNumberFormat="1" applyFont="1" applyFill="1" applyBorder="1" applyAlignment="1" applyProtection="1">
      <alignment vertical="center" wrapText="1"/>
      <protection locked="0"/>
    </xf>
    <xf numFmtId="44" fontId="48" fillId="0" borderId="0" xfId="6" applyFont="1" applyFill="1" applyBorder="1" applyAlignment="1">
      <alignment horizontal="center" vertical="center" wrapText="1"/>
    </xf>
    <xf numFmtId="0" fontId="18" fillId="0" borderId="0" xfId="57" applyFont="1" applyFill="1" applyBorder="1" applyAlignment="1">
      <alignment horizontal="center" vertical="center" wrapText="1"/>
    </xf>
    <xf numFmtId="0" fontId="7" fillId="0" borderId="0" xfId="0" applyFont="1" applyFill="1" applyBorder="1" applyAlignment="1">
      <alignment vertical="center"/>
    </xf>
    <xf numFmtId="0" fontId="5" fillId="0" borderId="0" xfId="9" applyFill="1" applyBorder="1"/>
    <xf numFmtId="0" fontId="7" fillId="0" borderId="0" xfId="0" applyFont="1" applyFill="1" applyBorder="1" applyAlignment="1">
      <alignment vertical="center" wrapText="1"/>
    </xf>
    <xf numFmtId="0" fontId="21" fillId="0" borderId="11" xfId="57" applyFont="1" applyFill="1" applyBorder="1" applyAlignment="1" applyProtection="1">
      <alignment vertical="center" wrapText="1"/>
      <protection locked="0"/>
    </xf>
    <xf numFmtId="2" fontId="22" fillId="0" borderId="0" xfId="57" applyNumberFormat="1" applyFont="1" applyFill="1" applyBorder="1" applyAlignment="1">
      <alignment horizontal="center" vertical="center" wrapText="1"/>
    </xf>
    <xf numFmtId="166" fontId="21" fillId="0" borderId="11" xfId="57" applyNumberFormat="1" applyFont="1" applyFill="1" applyBorder="1" applyAlignment="1" applyProtection="1">
      <alignment vertical="center" wrapText="1"/>
      <protection locked="0"/>
    </xf>
    <xf numFmtId="166" fontId="21" fillId="0" borderId="17" xfId="6" applyNumberFormat="1" applyFont="1" applyFill="1" applyBorder="1" applyAlignment="1" applyProtection="1">
      <alignment vertical="center" wrapText="1"/>
      <protection locked="0"/>
    </xf>
    <xf numFmtId="0" fontId="20" fillId="0" borderId="0" xfId="57" applyFont="1" applyFill="1" applyBorder="1" applyAlignment="1">
      <alignment horizontal="center" vertical="center" wrapText="1"/>
    </xf>
    <xf numFmtId="44" fontId="21" fillId="0" borderId="0" xfId="6" applyNumberFormat="1" applyFont="1" applyFill="1" applyBorder="1" applyAlignment="1" applyProtection="1">
      <alignment vertical="center" wrapText="1"/>
      <protection locked="0"/>
    </xf>
    <xf numFmtId="0" fontId="20" fillId="12" borderId="17" xfId="57" applyFont="1" applyFill="1" applyBorder="1" applyAlignment="1">
      <alignment horizontal="center" vertical="center" wrapText="1"/>
    </xf>
    <xf numFmtId="166" fontId="5" fillId="12" borderId="17" xfId="13" applyNumberFormat="1" applyFont="1" applyFill="1" applyBorder="1" applyAlignment="1">
      <alignment horizontal="center" vertical="center" wrapText="1"/>
    </xf>
    <xf numFmtId="0" fontId="21" fillId="0" borderId="17" xfId="57" applyFont="1" applyFill="1" applyBorder="1" applyAlignment="1" applyProtection="1">
      <alignment vertical="center" wrapText="1"/>
      <protection locked="0"/>
    </xf>
    <xf numFmtId="166" fontId="21" fillId="0" borderId="17" xfId="57" applyNumberFormat="1" applyFont="1" applyFill="1" applyBorder="1" applyAlignment="1" applyProtection="1">
      <alignment vertical="center" wrapText="1"/>
      <protection locked="0"/>
    </xf>
    <xf numFmtId="2" fontId="21" fillId="0" borderId="17" xfId="57" applyNumberFormat="1" applyFont="1" applyFill="1" applyBorder="1" applyAlignment="1" applyProtection="1">
      <alignment vertical="center" wrapText="1"/>
      <protection locked="0"/>
    </xf>
    <xf numFmtId="0" fontId="18" fillId="13" borderId="18" xfId="57" applyFont="1" applyFill="1" applyBorder="1" applyAlignment="1">
      <alignment horizontal="center" vertical="center" wrapText="1"/>
    </xf>
    <xf numFmtId="44" fontId="55" fillId="13" borderId="15" xfId="6" applyFont="1" applyFill="1" applyBorder="1" applyAlignment="1">
      <alignment horizontal="center" vertical="center" wrapText="1"/>
    </xf>
    <xf numFmtId="44" fontId="47" fillId="0" borderId="0" xfId="6" applyFont="1" applyFill="1" applyBorder="1" applyAlignment="1">
      <alignment horizontal="center" vertical="center" wrapText="1"/>
    </xf>
    <xf numFmtId="166" fontId="20" fillId="12" borderId="17" xfId="13" applyNumberFormat="1" applyFont="1" applyFill="1" applyBorder="1" applyAlignment="1" applyProtection="1">
      <alignment horizontal="right" vertical="center" wrapText="1"/>
    </xf>
    <xf numFmtId="0" fontId="5" fillId="0" borderId="0" xfId="9"/>
    <xf numFmtId="0" fontId="0" fillId="0" borderId="0" xfId="0"/>
    <xf numFmtId="44" fontId="21" fillId="0" borderId="11" xfId="6" applyNumberFormat="1" applyFont="1" applyFill="1" applyBorder="1" applyAlignment="1" applyProtection="1">
      <alignment vertical="center" wrapText="1"/>
      <protection locked="0"/>
    </xf>
    <xf numFmtId="44" fontId="5" fillId="12" borderId="17" xfId="6" applyFont="1" applyFill="1" applyBorder="1" applyAlignment="1">
      <alignment horizontal="right" vertical="center" wrapText="1"/>
    </xf>
    <xf numFmtId="166" fontId="5" fillId="12" borderId="17" xfId="132" applyNumberFormat="1" applyFont="1" applyFill="1" applyBorder="1" applyAlignment="1" applyProtection="1">
      <alignment horizontal="center" vertical="center" wrapText="1"/>
    </xf>
    <xf numFmtId="2" fontId="21" fillId="0" borderId="11" xfId="57" applyNumberFormat="1" applyFont="1" applyFill="1" applyBorder="1" applyAlignment="1" applyProtection="1">
      <alignment vertical="center" wrapText="1"/>
      <protection locked="0"/>
    </xf>
    <xf numFmtId="0" fontId="5" fillId="0" borderId="0" xfId="9"/>
    <xf numFmtId="0" fontId="20" fillId="12" borderId="17" xfId="132" applyFont="1" applyFill="1" applyBorder="1" applyAlignment="1" applyProtection="1">
      <alignment horizontal="center" vertical="center" wrapText="1"/>
    </xf>
    <xf numFmtId="0" fontId="19" fillId="13" borderId="17" xfId="132" applyFont="1" applyFill="1" applyBorder="1" applyAlignment="1" applyProtection="1">
      <alignment horizontal="center" vertical="center" wrapText="1"/>
    </xf>
    <xf numFmtId="0" fontId="17" fillId="13" borderId="15" xfId="132" applyFont="1" applyFill="1" applyBorder="1" applyAlignment="1" applyProtection="1">
      <alignment horizontal="center" vertical="center" wrapText="1"/>
    </xf>
    <xf numFmtId="0" fontId="27" fillId="0" borderId="0" xfId="132" applyProtection="1"/>
    <xf numFmtId="0" fontId="18" fillId="13" borderId="18" xfId="132" applyFont="1" applyFill="1" applyBorder="1" applyAlignment="1" applyProtection="1">
      <alignment horizontal="center" vertical="center" wrapText="1"/>
    </xf>
    <xf numFmtId="44" fontId="21" fillId="12" borderId="17" xfId="13" applyFont="1" applyFill="1" applyBorder="1" applyAlignment="1">
      <alignment vertical="center" wrapText="1"/>
    </xf>
    <xf numFmtId="44" fontId="21" fillId="12" borderId="17" xfId="13" applyNumberFormat="1" applyFont="1" applyFill="1" applyBorder="1" applyAlignment="1">
      <alignment vertical="center" wrapText="1"/>
    </xf>
    <xf numFmtId="44" fontId="21" fillId="12" borderId="11" xfId="13" applyFont="1" applyFill="1" applyBorder="1" applyAlignment="1">
      <alignment vertical="center" wrapText="1"/>
    </xf>
    <xf numFmtId="44" fontId="21" fillId="12" borderId="11" xfId="13" applyNumberFormat="1" applyFont="1" applyFill="1" applyBorder="1" applyAlignment="1">
      <alignment vertical="center" wrapText="1"/>
    </xf>
    <xf numFmtId="44" fontId="21" fillId="12" borderId="20" xfId="13" applyNumberFormat="1" applyFont="1" applyFill="1" applyBorder="1" applyAlignment="1">
      <alignment vertical="center" wrapText="1"/>
    </xf>
    <xf numFmtId="44" fontId="21" fillId="12" borderId="20" xfId="13" applyFont="1" applyFill="1" applyBorder="1" applyAlignment="1">
      <alignment vertical="center" wrapText="1"/>
    </xf>
    <xf numFmtId="0" fontId="0" fillId="0" borderId="0" xfId="0"/>
    <xf numFmtId="44" fontId="21" fillId="12" borderId="17" xfId="13" applyFont="1" applyFill="1" applyBorder="1" applyAlignment="1">
      <alignment vertical="center" wrapText="1"/>
    </xf>
    <xf numFmtId="44" fontId="21" fillId="12" borderId="11" xfId="13" applyFont="1" applyFill="1" applyBorder="1" applyAlignment="1">
      <alignment vertical="center" wrapText="1"/>
    </xf>
    <xf numFmtId="44" fontId="21" fillId="12" borderId="20" xfId="13" applyFont="1" applyFill="1" applyBorder="1" applyAlignment="1">
      <alignment vertical="center" wrapText="1"/>
    </xf>
    <xf numFmtId="0" fontId="5" fillId="0" borderId="0" xfId="9"/>
    <xf numFmtId="0" fontId="18" fillId="13" borderId="18" xfId="57" applyFont="1" applyFill="1" applyBorder="1" applyAlignment="1">
      <alignment horizontal="center" vertical="center" wrapText="1"/>
    </xf>
    <xf numFmtId="0" fontId="20" fillId="12" borderId="17" xfId="57" applyFont="1" applyFill="1" applyBorder="1" applyAlignment="1">
      <alignment horizontal="center" vertical="center" wrapText="1"/>
    </xf>
    <xf numFmtId="0" fontId="0" fillId="0" borderId="0" xfId="0"/>
    <xf numFmtId="0" fontId="5" fillId="0" borderId="0" xfId="9"/>
    <xf numFmtId="0" fontId="18" fillId="13" borderId="18" xfId="57" applyFont="1" applyFill="1" applyBorder="1" applyAlignment="1">
      <alignment horizontal="center" vertical="center" wrapText="1"/>
    </xf>
    <xf numFmtId="0" fontId="20" fillId="12" borderId="17" xfId="57" applyFont="1" applyFill="1" applyBorder="1" applyAlignment="1">
      <alignment horizontal="center" vertical="center" wrapText="1"/>
    </xf>
    <xf numFmtId="0" fontId="0" fillId="0" borderId="0" xfId="0"/>
    <xf numFmtId="0" fontId="5" fillId="0" borderId="0" xfId="9"/>
    <xf numFmtId="0" fontId="18" fillId="13" borderId="18" xfId="57" applyFont="1" applyFill="1" applyBorder="1" applyAlignment="1">
      <alignment horizontal="center" vertical="center" wrapText="1"/>
    </xf>
    <xf numFmtId="0" fontId="20" fillId="12" borderId="17" xfId="57" applyFont="1" applyFill="1" applyBorder="1" applyAlignment="1">
      <alignment horizontal="center" vertical="center" wrapText="1"/>
    </xf>
    <xf numFmtId="0" fontId="16" fillId="0" borderId="0" xfId="0" applyFont="1"/>
    <xf numFmtId="0" fontId="26" fillId="0" borderId="0" xfId="0" applyFont="1"/>
    <xf numFmtId="166" fontId="23" fillId="0" borderId="17" xfId="13" applyNumberFormat="1" applyFont="1" applyBorder="1" applyAlignment="1">
      <alignment horizontal="right" vertical="center" wrapText="1"/>
    </xf>
    <xf numFmtId="0" fontId="18" fillId="0" borderId="17" xfId="0" applyFont="1" applyBorder="1" applyAlignment="1">
      <alignment horizontal="center" vertical="center" wrapText="1"/>
    </xf>
    <xf numFmtId="166" fontId="23" fillId="0" borderId="15" xfId="13" applyNumberFormat="1" applyFont="1" applyBorder="1" applyAlignment="1">
      <alignment horizontal="right" vertical="center" wrapText="1"/>
    </xf>
    <xf numFmtId="166" fontId="0" fillId="0" borderId="0" xfId="0" applyNumberFormat="1"/>
    <xf numFmtId="0" fontId="18" fillId="0" borderId="20" xfId="0" applyFont="1" applyBorder="1" applyAlignment="1">
      <alignment horizontal="center" vertical="center" wrapText="1"/>
    </xf>
    <xf numFmtId="0" fontId="23" fillId="0" borderId="20" xfId="0" applyFont="1" applyBorder="1" applyAlignment="1">
      <alignment horizontal="center" vertical="center" wrapText="1"/>
    </xf>
    <xf numFmtId="0" fontId="23" fillId="0" borderId="38" xfId="0" applyFont="1" applyBorder="1" applyAlignment="1">
      <alignment horizontal="center" vertical="center" wrapText="1"/>
    </xf>
    <xf numFmtId="0" fontId="57" fillId="0" borderId="0" xfId="0" applyFont="1"/>
    <xf numFmtId="166" fontId="1" fillId="0" borderId="0" xfId="0" applyNumberFormat="1" applyFont="1"/>
    <xf numFmtId="0" fontId="17" fillId="0" borderId="8" xfId="0" applyFont="1" applyBorder="1" applyAlignment="1">
      <alignment horizontal="right" vertical="center" wrapText="1"/>
    </xf>
    <xf numFmtId="166" fontId="17" fillId="0" borderId="10" xfId="13" applyNumberFormat="1" applyFont="1" applyBorder="1" applyAlignment="1">
      <alignment horizontal="right" vertical="center" wrapText="1"/>
    </xf>
    <xf numFmtId="0" fontId="17" fillId="0" borderId="0" xfId="0" applyFont="1" applyBorder="1" applyAlignment="1">
      <alignment horizontal="right" vertical="center" wrapText="1"/>
    </xf>
    <xf numFmtId="166" fontId="17" fillId="0" borderId="0" xfId="13" applyNumberFormat="1" applyFont="1" applyBorder="1" applyAlignment="1">
      <alignment horizontal="right" vertical="center" wrapText="1"/>
    </xf>
    <xf numFmtId="0" fontId="52" fillId="0" borderId="0" xfId="0" applyFont="1" applyBorder="1" applyAlignment="1"/>
    <xf numFmtId="166" fontId="58" fillId="0" borderId="11" xfId="0" applyNumberFormat="1" applyFont="1" applyBorder="1" applyAlignment="1">
      <alignment horizontal="center" vertical="center" wrapText="1"/>
    </xf>
    <xf numFmtId="166" fontId="58" fillId="0" borderId="18" xfId="0" applyNumberFormat="1" applyFont="1" applyBorder="1" applyAlignment="1">
      <alignment horizontal="center" vertical="center" wrapText="1"/>
    </xf>
    <xf numFmtId="166" fontId="58" fillId="0" borderId="20" xfId="0" applyNumberFormat="1" applyFont="1" applyBorder="1" applyAlignment="1">
      <alignment horizontal="center" vertical="center" wrapText="1"/>
    </xf>
    <xf numFmtId="166" fontId="58" fillId="0" borderId="17" xfId="0" applyNumberFormat="1" applyFont="1" applyBorder="1" applyAlignment="1">
      <alignment horizontal="center" vertical="center" wrapText="1"/>
    </xf>
    <xf numFmtId="0" fontId="59" fillId="0" borderId="0" xfId="0" applyFont="1" applyBorder="1" applyAlignment="1">
      <alignment horizontal="center" vertical="center" wrapText="1"/>
    </xf>
    <xf numFmtId="0" fontId="0" fillId="0" borderId="0" xfId="0" applyBorder="1"/>
    <xf numFmtId="0" fontId="11" fillId="7" borderId="4" xfId="3" applyFont="1" applyFill="1" applyBorder="1" applyAlignment="1">
      <alignment horizontal="center" vertical="center"/>
    </xf>
    <xf numFmtId="0" fontId="11" fillId="7" borderId="5" xfId="3" applyFont="1" applyFill="1" applyBorder="1" applyAlignment="1">
      <alignment horizontal="center" vertical="center"/>
    </xf>
    <xf numFmtId="0" fontId="11" fillId="7" borderId="2" xfId="3" applyFont="1" applyFill="1" applyBorder="1" applyAlignment="1">
      <alignment horizontal="center" vertical="center"/>
    </xf>
    <xf numFmtId="0" fontId="15" fillId="10" borderId="0" xfId="0" applyFont="1" applyFill="1" applyAlignment="1">
      <alignment horizontal="center" vertical="center" wrapText="1"/>
    </xf>
    <xf numFmtId="0" fontId="15" fillId="10" borderId="0" xfId="0" applyFont="1" applyFill="1" applyAlignment="1">
      <alignment horizontal="center" vertical="center"/>
    </xf>
    <xf numFmtId="0" fontId="28" fillId="0" borderId="0" xfId="57" applyFont="1" applyFill="1" applyBorder="1" applyAlignment="1">
      <alignment horizontal="center"/>
    </xf>
    <xf numFmtId="0" fontId="17" fillId="0" borderId="0" xfId="57" applyFont="1" applyFill="1" applyBorder="1" applyAlignment="1">
      <alignment horizontal="center" vertical="center" wrapText="1"/>
    </xf>
    <xf numFmtId="0" fontId="18" fillId="0" borderId="0" xfId="57" applyFont="1" applyFill="1" applyBorder="1" applyAlignment="1">
      <alignment horizontal="center" vertical="center" wrapText="1"/>
    </xf>
    <xf numFmtId="0" fontId="20" fillId="0" borderId="0" xfId="57" applyFont="1" applyFill="1" applyBorder="1" applyAlignment="1">
      <alignment vertical="center" wrapText="1"/>
    </xf>
    <xf numFmtId="0" fontId="17" fillId="0" borderId="0" xfId="57" applyFont="1" applyFill="1" applyBorder="1" applyAlignment="1">
      <alignment horizontal="right" vertical="center" wrapText="1"/>
    </xf>
    <xf numFmtId="44" fontId="29" fillId="0" borderId="0" xfId="6" applyFont="1" applyFill="1" applyBorder="1" applyAlignment="1">
      <alignment horizontal="right" vertical="center" wrapText="1"/>
    </xf>
    <xf numFmtId="0" fontId="19" fillId="0" borderId="0" xfId="57" applyFont="1" applyFill="1" applyBorder="1" applyAlignment="1">
      <alignment horizontal="right" vertical="center" wrapText="1" indent="1"/>
    </xf>
    <xf numFmtId="0" fontId="23" fillId="0" borderId="0" xfId="57" applyFont="1" applyFill="1" applyBorder="1" applyAlignment="1">
      <alignment horizontal="left" vertical="center" wrapText="1" indent="2"/>
    </xf>
    <xf numFmtId="0" fontId="28" fillId="14" borderId="0" xfId="0" applyFont="1" applyFill="1" applyAlignment="1">
      <alignment horizontal="center"/>
    </xf>
    <xf numFmtId="0" fontId="28" fillId="6" borderId="0" xfId="0" applyFont="1" applyFill="1" applyAlignment="1">
      <alignment horizontal="center"/>
    </xf>
    <xf numFmtId="0" fontId="28" fillId="15" borderId="0" xfId="0" applyFont="1" applyFill="1" applyAlignment="1">
      <alignment horizontal="center"/>
    </xf>
    <xf numFmtId="0" fontId="17" fillId="13" borderId="12" xfId="0" applyFont="1" applyFill="1" applyBorder="1" applyAlignment="1">
      <alignment horizontal="center" vertical="center" wrapText="1"/>
    </xf>
    <xf numFmtId="0" fontId="17" fillId="13" borderId="13" xfId="0" applyFont="1" applyFill="1" applyBorder="1" applyAlignment="1">
      <alignment horizontal="center" vertical="center" wrapText="1"/>
    </xf>
    <xf numFmtId="0" fontId="17" fillId="13" borderId="14" xfId="0" applyFont="1" applyFill="1" applyBorder="1" applyAlignment="1">
      <alignment horizontal="center" vertical="center" wrapText="1"/>
    </xf>
    <xf numFmtId="0" fontId="17" fillId="13" borderId="15" xfId="0" applyFont="1" applyFill="1" applyBorder="1" applyAlignment="1">
      <alignment horizontal="center" vertical="center" wrapText="1"/>
    </xf>
    <xf numFmtId="0" fontId="17" fillId="13" borderId="16" xfId="0" applyFont="1" applyFill="1" applyBorder="1" applyAlignment="1">
      <alignment horizontal="center" vertical="center" wrapText="1"/>
    </xf>
    <xf numFmtId="0" fontId="17" fillId="13" borderId="17" xfId="0" applyFont="1" applyFill="1" applyBorder="1" applyAlignment="1">
      <alignment horizontal="center" vertical="center" wrapText="1"/>
    </xf>
    <xf numFmtId="0" fontId="17" fillId="13" borderId="22" xfId="0" applyFont="1" applyFill="1" applyBorder="1" applyAlignment="1">
      <alignment horizontal="center" vertical="center" wrapText="1"/>
    </xf>
    <xf numFmtId="0" fontId="17" fillId="13" borderId="19" xfId="0" applyFont="1" applyFill="1" applyBorder="1" applyAlignment="1">
      <alignment horizontal="center" vertical="center" wrapText="1"/>
    </xf>
    <xf numFmtId="0" fontId="18" fillId="13" borderId="22" xfId="0" applyFont="1" applyFill="1" applyBorder="1" applyAlignment="1">
      <alignment horizontal="center" vertical="center" wrapText="1"/>
    </xf>
    <xf numFmtId="0" fontId="18" fillId="13" borderId="18" xfId="0" applyFont="1" applyFill="1" applyBorder="1" applyAlignment="1">
      <alignment horizontal="center" vertical="center" wrapText="1"/>
    </xf>
    <xf numFmtId="0" fontId="17" fillId="13" borderId="18" xfId="0" applyFont="1" applyFill="1" applyBorder="1" applyAlignment="1">
      <alignment horizontal="center" vertical="center" wrapText="1"/>
    </xf>
    <xf numFmtId="0" fontId="17" fillId="13" borderId="23" xfId="0" applyFont="1" applyFill="1" applyBorder="1" applyAlignment="1">
      <alignment horizontal="center" vertical="center" wrapText="1"/>
    </xf>
    <xf numFmtId="0" fontId="17" fillId="13" borderId="20" xfId="0" applyFont="1" applyFill="1" applyBorder="1" applyAlignment="1">
      <alignment horizontal="center" vertical="center" wrapText="1"/>
    </xf>
    <xf numFmtId="0" fontId="20" fillId="12" borderId="22" xfId="0" applyFont="1" applyFill="1" applyBorder="1" applyAlignment="1">
      <alignment vertical="center" wrapText="1"/>
    </xf>
    <xf numFmtId="0" fontId="20" fillId="12" borderId="18" xfId="0" applyFont="1" applyFill="1" applyBorder="1" applyAlignment="1">
      <alignment vertical="center" wrapText="1"/>
    </xf>
    <xf numFmtId="0" fontId="21" fillId="12" borderId="22" xfId="0" applyFont="1" applyFill="1" applyBorder="1" applyAlignment="1">
      <alignment vertical="center" wrapText="1"/>
    </xf>
    <xf numFmtId="0" fontId="21" fillId="12" borderId="18" xfId="0" applyFont="1" applyFill="1" applyBorder="1" applyAlignment="1">
      <alignment vertical="center" wrapText="1"/>
    </xf>
    <xf numFmtId="0" fontId="23" fillId="12" borderId="23" xfId="0" applyFont="1" applyFill="1" applyBorder="1" applyAlignment="1">
      <alignment horizontal="right" vertical="center" wrapText="1"/>
    </xf>
    <xf numFmtId="0" fontId="23" fillId="12" borderId="25" xfId="0" applyFont="1" applyFill="1" applyBorder="1" applyAlignment="1">
      <alignment horizontal="right" vertical="center" wrapText="1"/>
    </xf>
    <xf numFmtId="0" fontId="19" fillId="13" borderId="16" xfId="0" applyFont="1" applyFill="1" applyBorder="1" applyAlignment="1">
      <alignment horizontal="right" vertical="center" wrapText="1" indent="1"/>
    </xf>
    <xf numFmtId="0" fontId="19" fillId="13" borderId="6" xfId="0" applyFont="1" applyFill="1" applyBorder="1" applyAlignment="1">
      <alignment horizontal="right" vertical="center" wrapText="1" indent="1"/>
    </xf>
    <xf numFmtId="0" fontId="19" fillId="13" borderId="17" xfId="0" applyFont="1" applyFill="1" applyBorder="1" applyAlignment="1">
      <alignment horizontal="right" vertical="center" wrapText="1" indent="1"/>
    </xf>
    <xf numFmtId="0" fontId="17" fillId="13" borderId="12" xfId="0" applyFont="1" applyFill="1" applyBorder="1" applyAlignment="1">
      <alignment horizontal="right" vertical="center" wrapText="1"/>
    </xf>
    <xf numFmtId="0" fontId="17" fillId="13" borderId="24" xfId="0" applyFont="1" applyFill="1" applyBorder="1" applyAlignment="1">
      <alignment horizontal="right" vertical="center" wrapText="1"/>
    </xf>
    <xf numFmtId="0" fontId="17" fillId="13" borderId="13" xfId="0" applyFont="1" applyFill="1" applyBorder="1" applyAlignment="1">
      <alignment horizontal="right" vertical="center" wrapText="1"/>
    </xf>
    <xf numFmtId="0" fontId="23" fillId="13" borderId="12" xfId="0" applyFont="1" applyFill="1" applyBorder="1" applyAlignment="1">
      <alignment horizontal="left" vertical="center" wrapText="1" indent="2"/>
    </xf>
    <xf numFmtId="0" fontId="23" fillId="13" borderId="16" xfId="0" applyFont="1" applyFill="1" applyBorder="1" applyAlignment="1">
      <alignment horizontal="left" vertical="center" wrapText="1" indent="2"/>
    </xf>
    <xf numFmtId="44" fontId="29" fillId="12" borderId="23" xfId="13" applyFont="1" applyFill="1" applyBorder="1" applyAlignment="1">
      <alignment horizontal="right" vertical="center" wrapText="1"/>
    </xf>
    <xf numFmtId="44" fontId="29" fillId="12" borderId="25" xfId="13" applyFont="1" applyFill="1" applyBorder="1" applyAlignment="1">
      <alignment horizontal="right" vertical="center" wrapText="1"/>
    </xf>
    <xf numFmtId="0" fontId="17" fillId="13" borderId="24" xfId="0" applyFont="1" applyFill="1" applyBorder="1" applyAlignment="1">
      <alignment horizontal="center" vertical="center" wrapText="1"/>
    </xf>
    <xf numFmtId="0" fontId="17" fillId="13" borderId="26" xfId="0" applyFont="1" applyFill="1" applyBorder="1" applyAlignment="1">
      <alignment horizontal="right" vertical="center" wrapText="1"/>
    </xf>
    <xf numFmtId="0" fontId="17" fillId="13" borderId="6" xfId="0" applyFont="1" applyFill="1" applyBorder="1" applyAlignment="1">
      <alignment horizontal="right" vertical="center" wrapText="1"/>
    </xf>
    <xf numFmtId="0" fontId="17" fillId="13" borderId="21" xfId="0" applyFont="1" applyFill="1" applyBorder="1" applyAlignment="1">
      <alignment horizontal="right" vertical="center" wrapText="1"/>
    </xf>
    <xf numFmtId="0" fontId="23" fillId="12" borderId="27" xfId="0" applyFont="1" applyFill="1" applyBorder="1" applyAlignment="1">
      <alignment horizontal="right" vertical="center" wrapText="1"/>
    </xf>
    <xf numFmtId="0" fontId="23" fillId="12" borderId="28" xfId="0" applyFont="1" applyFill="1" applyBorder="1" applyAlignment="1">
      <alignment horizontal="right" vertical="center" wrapText="1"/>
    </xf>
    <xf numFmtId="0" fontId="25" fillId="12" borderId="16" xfId="0" applyFont="1" applyFill="1" applyBorder="1" applyAlignment="1">
      <alignment vertical="center" wrapText="1"/>
    </xf>
    <xf numFmtId="0" fontId="25" fillId="12" borderId="6" xfId="0" applyFont="1" applyFill="1" applyBorder="1" applyAlignment="1">
      <alignment vertical="center" wrapText="1"/>
    </xf>
    <xf numFmtId="0" fontId="25" fillId="12" borderId="17" xfId="0" applyFont="1" applyFill="1" applyBorder="1" applyAlignment="1">
      <alignment vertical="center" wrapText="1"/>
    </xf>
    <xf numFmtId="0" fontId="18" fillId="13" borderId="6" xfId="0" applyFont="1" applyFill="1" applyBorder="1" applyAlignment="1">
      <alignment horizontal="center" vertical="center" wrapText="1"/>
    </xf>
    <xf numFmtId="2" fontId="29" fillId="12" borderId="27" xfId="6" applyNumberFormat="1" applyFont="1" applyFill="1" applyBorder="1" applyAlignment="1">
      <alignment horizontal="right" vertical="center" wrapText="1"/>
    </xf>
    <xf numFmtId="2" fontId="29" fillId="12" borderId="28" xfId="6" applyNumberFormat="1" applyFont="1" applyFill="1" applyBorder="1" applyAlignment="1">
      <alignment horizontal="right" vertical="center" wrapText="1"/>
    </xf>
    <xf numFmtId="0" fontId="17" fillId="13" borderId="19" xfId="57" applyFont="1" applyFill="1" applyBorder="1" applyAlignment="1">
      <alignment horizontal="center" vertical="center" wrapText="1"/>
    </xf>
    <xf numFmtId="0" fontId="18" fillId="13" borderId="6" xfId="57" applyFont="1" applyFill="1" applyBorder="1" applyAlignment="1">
      <alignment horizontal="center" vertical="center" wrapText="1"/>
    </xf>
    <xf numFmtId="0" fontId="23" fillId="13" borderId="12" xfId="57" applyFont="1" applyFill="1" applyBorder="1" applyAlignment="1">
      <alignment horizontal="left" vertical="center" wrapText="1" indent="2"/>
    </xf>
    <xf numFmtId="0" fontId="23" fillId="13" borderId="16" xfId="57" applyFont="1" applyFill="1" applyBorder="1" applyAlignment="1">
      <alignment horizontal="left" vertical="center" wrapText="1" indent="2"/>
    </xf>
    <xf numFmtId="0" fontId="17" fillId="13" borderId="24" xfId="57" applyFont="1" applyFill="1" applyBorder="1" applyAlignment="1">
      <alignment horizontal="center" vertical="center" wrapText="1"/>
    </xf>
    <xf numFmtId="0" fontId="17" fillId="13" borderId="24" xfId="57" applyFont="1" applyFill="1" applyBorder="1" applyAlignment="1">
      <alignment horizontal="right" vertical="center" wrapText="1"/>
    </xf>
    <xf numFmtId="0" fontId="17" fillId="13" borderId="26" xfId="57" applyFont="1" applyFill="1" applyBorder="1" applyAlignment="1">
      <alignment horizontal="right" vertical="center" wrapText="1"/>
    </xf>
    <xf numFmtId="0" fontId="17" fillId="13" borderId="6" xfId="57" applyFont="1" applyFill="1" applyBorder="1" applyAlignment="1">
      <alignment horizontal="right" vertical="center" wrapText="1"/>
    </xf>
    <xf numFmtId="0" fontId="17" fillId="13" borderId="21" xfId="57" applyFont="1" applyFill="1" applyBorder="1" applyAlignment="1">
      <alignment horizontal="right" vertical="center" wrapText="1"/>
    </xf>
    <xf numFmtId="0" fontId="20" fillId="12" borderId="22" xfId="57" applyFont="1" applyFill="1" applyBorder="1" applyAlignment="1">
      <alignment vertical="center" wrapText="1"/>
    </xf>
    <xf numFmtId="0" fontId="20" fillId="12" borderId="18" xfId="57" applyFont="1" applyFill="1" applyBorder="1" applyAlignment="1">
      <alignment vertical="center" wrapText="1"/>
    </xf>
    <xf numFmtId="0" fontId="17" fillId="13" borderId="12" xfId="57" applyFont="1" applyFill="1" applyBorder="1" applyAlignment="1">
      <alignment horizontal="right" vertical="center" wrapText="1"/>
    </xf>
    <xf numFmtId="0" fontId="17" fillId="13" borderId="13" xfId="57" applyFont="1" applyFill="1" applyBorder="1" applyAlignment="1">
      <alignment horizontal="right" vertical="center" wrapText="1"/>
    </xf>
    <xf numFmtId="44" fontId="29" fillId="12" borderId="23" xfId="6" applyFont="1" applyFill="1" applyBorder="1" applyAlignment="1">
      <alignment horizontal="right" vertical="center" wrapText="1"/>
    </xf>
    <xf numFmtId="44" fontId="29" fillId="12" borderId="25" xfId="6" applyFont="1" applyFill="1" applyBorder="1" applyAlignment="1">
      <alignment horizontal="right" vertical="center" wrapText="1"/>
    </xf>
    <xf numFmtId="0" fontId="19" fillId="13" borderId="16" xfId="57" applyFont="1" applyFill="1" applyBorder="1" applyAlignment="1">
      <alignment horizontal="right" vertical="center" wrapText="1" indent="1"/>
    </xf>
    <xf numFmtId="0" fontId="19" fillId="13" borderId="6" xfId="57" applyFont="1" applyFill="1" applyBorder="1" applyAlignment="1">
      <alignment horizontal="right" vertical="center" wrapText="1" indent="1"/>
    </xf>
    <xf numFmtId="0" fontId="19" fillId="13" borderId="17" xfId="57" applyFont="1" applyFill="1" applyBorder="1" applyAlignment="1">
      <alignment horizontal="right" vertical="center" wrapText="1" indent="1"/>
    </xf>
    <xf numFmtId="0" fontId="28" fillId="15" borderId="0" xfId="57" applyFont="1" applyFill="1" applyAlignment="1">
      <alignment horizontal="center"/>
    </xf>
    <xf numFmtId="0" fontId="17" fillId="13" borderId="12" xfId="57" applyFont="1" applyFill="1" applyBorder="1" applyAlignment="1">
      <alignment horizontal="center" vertical="center" wrapText="1"/>
    </xf>
    <xf numFmtId="0" fontId="17" fillId="13" borderId="13" xfId="57" applyFont="1" applyFill="1" applyBorder="1" applyAlignment="1">
      <alignment horizontal="center" vertical="center" wrapText="1"/>
    </xf>
    <xf numFmtId="0" fontId="17" fillId="13" borderId="14" xfId="57" applyFont="1" applyFill="1" applyBorder="1" applyAlignment="1">
      <alignment horizontal="center" vertical="center" wrapText="1"/>
    </xf>
    <xf numFmtId="0" fontId="17" fillId="13" borderId="15" xfId="57" applyFont="1" applyFill="1" applyBorder="1" applyAlignment="1">
      <alignment horizontal="center" vertical="center" wrapText="1"/>
    </xf>
    <xf numFmtId="0" fontId="17" fillId="13" borderId="16" xfId="57" applyFont="1" applyFill="1" applyBorder="1" applyAlignment="1">
      <alignment horizontal="center" vertical="center" wrapText="1"/>
    </xf>
    <xf numFmtId="0" fontId="17" fillId="13" borderId="17" xfId="57" applyFont="1" applyFill="1" applyBorder="1" applyAlignment="1">
      <alignment horizontal="center" vertical="center" wrapText="1"/>
    </xf>
    <xf numFmtId="0" fontId="17" fillId="13" borderId="22" xfId="57" applyFont="1" applyFill="1" applyBorder="1" applyAlignment="1">
      <alignment horizontal="center" vertical="center" wrapText="1"/>
    </xf>
    <xf numFmtId="0" fontId="17" fillId="13" borderId="18" xfId="57" applyFont="1" applyFill="1" applyBorder="1" applyAlignment="1">
      <alignment horizontal="center" vertical="center" wrapText="1"/>
    </xf>
    <xf numFmtId="0" fontId="18" fillId="13" borderId="22" xfId="57" applyFont="1" applyFill="1" applyBorder="1" applyAlignment="1">
      <alignment horizontal="center" vertical="center" wrapText="1"/>
    </xf>
    <xf numFmtId="0" fontId="18" fillId="13" borderId="18" xfId="57" applyFont="1" applyFill="1" applyBorder="1" applyAlignment="1">
      <alignment horizontal="center" vertical="center" wrapText="1"/>
    </xf>
    <xf numFmtId="0" fontId="17" fillId="13" borderId="23" xfId="57" applyFont="1" applyFill="1" applyBorder="1" applyAlignment="1">
      <alignment horizontal="center" vertical="center" wrapText="1"/>
    </xf>
    <xf numFmtId="0" fontId="17" fillId="13" borderId="20" xfId="57" applyFont="1" applyFill="1" applyBorder="1" applyAlignment="1">
      <alignment horizontal="center" vertical="center" wrapText="1"/>
    </xf>
    <xf numFmtId="44" fontId="23" fillId="12" borderId="23" xfId="13" applyNumberFormat="1" applyFont="1" applyFill="1" applyBorder="1" applyAlignment="1">
      <alignment horizontal="right" vertical="center" wrapText="1"/>
    </xf>
    <xf numFmtId="44" fontId="23" fillId="12" borderId="25" xfId="13" applyNumberFormat="1" applyFont="1" applyFill="1" applyBorder="1" applyAlignment="1">
      <alignment horizontal="right" vertical="center" wrapText="1"/>
    </xf>
    <xf numFmtId="44" fontId="29" fillId="12" borderId="27" xfId="6" applyFont="1" applyFill="1" applyBorder="1" applyAlignment="1">
      <alignment horizontal="right" vertical="center" wrapText="1"/>
    </xf>
    <xf numFmtId="44" fontId="29" fillId="12" borderId="28" xfId="6" applyFont="1" applyFill="1" applyBorder="1" applyAlignment="1">
      <alignment horizontal="right" vertical="center" wrapText="1"/>
    </xf>
    <xf numFmtId="0" fontId="20" fillId="12" borderId="22" xfId="132" applyFont="1" applyFill="1" applyBorder="1" applyAlignment="1" applyProtection="1">
      <alignment vertical="center" wrapText="1"/>
    </xf>
    <xf numFmtId="0" fontId="20" fillId="12" borderId="18" xfId="132" applyFont="1" applyFill="1" applyBorder="1" applyAlignment="1" applyProtection="1">
      <alignment vertical="center" wrapText="1"/>
    </xf>
    <xf numFmtId="0" fontId="59" fillId="0" borderId="0" xfId="0" applyFont="1" applyBorder="1" applyAlignment="1">
      <alignment horizontal="center" vertical="center" wrapText="1"/>
    </xf>
    <xf numFmtId="0" fontId="52" fillId="0" borderId="22" xfId="0" applyFont="1" applyBorder="1" applyAlignment="1">
      <alignment horizontal="center"/>
    </xf>
    <xf numFmtId="0" fontId="52" fillId="0" borderId="19" xfId="0" applyFont="1" applyBorder="1" applyAlignment="1">
      <alignment horizontal="center"/>
    </xf>
    <xf numFmtId="0" fontId="52" fillId="0" borderId="18" xfId="0" applyFont="1" applyBorder="1" applyAlignment="1">
      <alignment horizontal="center"/>
    </xf>
    <xf numFmtId="0" fontId="17" fillId="13" borderId="14" xfId="132" applyFont="1" applyFill="1" applyBorder="1" applyAlignment="1" applyProtection="1">
      <alignment horizontal="center" vertical="center" wrapText="1"/>
    </xf>
    <xf numFmtId="0" fontId="17" fillId="13" borderId="15" xfId="132" applyFont="1" applyFill="1" applyBorder="1" applyAlignment="1" applyProtection="1">
      <alignment horizontal="center" vertical="center" wrapText="1"/>
    </xf>
    <xf numFmtId="0" fontId="17" fillId="13" borderId="16" xfId="132" applyFont="1" applyFill="1" applyBorder="1" applyAlignment="1" applyProtection="1">
      <alignment horizontal="center" vertical="center" wrapText="1"/>
    </xf>
    <xf numFmtId="0" fontId="17" fillId="13" borderId="17" xfId="132" applyFont="1" applyFill="1" applyBorder="1" applyAlignment="1" applyProtection="1">
      <alignment horizontal="center" vertical="center" wrapText="1"/>
    </xf>
    <xf numFmtId="0" fontId="17" fillId="13" borderId="6" xfId="132" applyFont="1" applyFill="1" applyBorder="1" applyAlignment="1" applyProtection="1">
      <alignment horizontal="center" vertical="center" wrapText="1"/>
    </xf>
    <xf numFmtId="0" fontId="17" fillId="13" borderId="23" xfId="132" applyFont="1" applyFill="1" applyBorder="1" applyAlignment="1" applyProtection="1">
      <alignment horizontal="center" vertical="center" wrapText="1"/>
    </xf>
    <xf numFmtId="0" fontId="17" fillId="13" borderId="20" xfId="132" applyFont="1" applyFill="1" applyBorder="1" applyAlignment="1" applyProtection="1">
      <alignment horizontal="center" vertical="center" wrapText="1"/>
    </xf>
    <xf numFmtId="0" fontId="17" fillId="13" borderId="12" xfId="132" applyFont="1" applyFill="1" applyBorder="1" applyAlignment="1" applyProtection="1">
      <alignment horizontal="center" vertical="center" wrapText="1"/>
    </xf>
    <xf numFmtId="0" fontId="19" fillId="13" borderId="16" xfId="132" applyFont="1" applyFill="1" applyBorder="1" applyAlignment="1" applyProtection="1">
      <alignment horizontal="right" vertical="center" wrapText="1" indent="1"/>
    </xf>
    <xf numFmtId="0" fontId="19" fillId="13" borderId="6" xfId="132" applyFont="1" applyFill="1" applyBorder="1" applyAlignment="1" applyProtection="1">
      <alignment horizontal="right" vertical="center" wrapText="1" indent="1"/>
    </xf>
    <xf numFmtId="0" fontId="19" fillId="13" borderId="17" xfId="132" applyFont="1" applyFill="1" applyBorder="1" applyAlignment="1" applyProtection="1">
      <alignment horizontal="right" vertical="center" wrapText="1" indent="1"/>
    </xf>
    <xf numFmtId="0" fontId="23" fillId="13" borderId="12" xfId="132" applyFont="1" applyFill="1" applyBorder="1" applyAlignment="1" applyProtection="1">
      <alignment horizontal="left" vertical="center" wrapText="1" indent="2"/>
    </xf>
    <xf numFmtId="0" fontId="23" fillId="13" borderId="16" xfId="132" applyFont="1" applyFill="1" applyBorder="1" applyAlignment="1" applyProtection="1">
      <alignment horizontal="left" vertical="center" wrapText="1" indent="2"/>
    </xf>
    <xf numFmtId="0" fontId="17" fillId="13" borderId="12" xfId="132" applyFont="1" applyFill="1" applyBorder="1" applyAlignment="1" applyProtection="1">
      <alignment horizontal="right" vertical="center" wrapText="1"/>
    </xf>
    <xf numFmtId="0" fontId="17" fillId="13" borderId="24" xfId="132" applyFont="1" applyFill="1" applyBorder="1" applyAlignment="1" applyProtection="1">
      <alignment horizontal="right" vertical="center" wrapText="1"/>
    </xf>
    <xf numFmtId="0" fontId="17" fillId="13" borderId="13" xfId="132" applyFont="1" applyFill="1" applyBorder="1" applyAlignment="1" applyProtection="1">
      <alignment horizontal="right" vertical="center" wrapText="1"/>
    </xf>
    <xf numFmtId="44" fontId="23" fillId="12" borderId="23" xfId="13" applyFont="1" applyFill="1" applyBorder="1" applyAlignment="1" applyProtection="1">
      <alignment horizontal="right" vertical="center" wrapText="1"/>
    </xf>
    <xf numFmtId="44" fontId="23" fillId="12" borderId="25" xfId="13" applyFont="1" applyFill="1" applyBorder="1" applyAlignment="1" applyProtection="1">
      <alignment horizontal="right" vertical="center" wrapText="1"/>
    </xf>
    <xf numFmtId="0" fontId="25" fillId="12" borderId="16" xfId="132" applyFont="1" applyFill="1" applyBorder="1" applyAlignment="1" applyProtection="1">
      <alignment vertical="center" wrapText="1"/>
    </xf>
    <xf numFmtId="0" fontId="25" fillId="12" borderId="6" xfId="132" applyFont="1" applyFill="1" applyBorder="1" applyAlignment="1" applyProtection="1">
      <alignment vertical="center" wrapText="1"/>
    </xf>
    <xf numFmtId="0" fontId="25" fillId="12" borderId="17" xfId="132" applyFont="1" applyFill="1" applyBorder="1" applyAlignment="1" applyProtection="1">
      <alignment vertical="center" wrapText="1"/>
    </xf>
    <xf numFmtId="0" fontId="17" fillId="13" borderId="19" xfId="132" applyFont="1" applyFill="1" applyBorder="1" applyAlignment="1" applyProtection="1">
      <alignment horizontal="center" vertical="center" wrapText="1"/>
    </xf>
    <xf numFmtId="0" fontId="18" fillId="13" borderId="6" xfId="132" applyFont="1" applyFill="1" applyBorder="1" applyAlignment="1" applyProtection="1">
      <alignment horizontal="center" vertical="center" wrapText="1"/>
    </xf>
    <xf numFmtId="0" fontId="17" fillId="13" borderId="24" xfId="132" applyFont="1" applyFill="1" applyBorder="1" applyAlignment="1" applyProtection="1">
      <alignment horizontal="center" vertical="center" wrapText="1"/>
    </xf>
    <xf numFmtId="0" fontId="17" fillId="13" borderId="26" xfId="132" applyFont="1" applyFill="1" applyBorder="1" applyAlignment="1" applyProtection="1">
      <alignment horizontal="right" vertical="center" wrapText="1"/>
    </xf>
    <xf numFmtId="0" fontId="17" fillId="13" borderId="6" xfId="132" applyFont="1" applyFill="1" applyBorder="1" applyAlignment="1" applyProtection="1">
      <alignment horizontal="right" vertical="center" wrapText="1"/>
    </xf>
    <xf numFmtId="0" fontId="17" fillId="13" borderId="21" xfId="132" applyFont="1" applyFill="1" applyBorder="1" applyAlignment="1" applyProtection="1">
      <alignment horizontal="right" vertical="center" wrapText="1"/>
    </xf>
    <xf numFmtId="2" fontId="17" fillId="12" borderId="27" xfId="132" applyNumberFormat="1" applyFont="1" applyFill="1" applyBorder="1" applyAlignment="1" applyProtection="1">
      <alignment horizontal="right" vertical="center" wrapText="1"/>
    </xf>
    <xf numFmtId="2" fontId="17" fillId="12" borderId="28" xfId="132" applyNumberFormat="1" applyFont="1" applyFill="1" applyBorder="1" applyAlignment="1" applyProtection="1">
      <alignment horizontal="right" vertical="center" wrapText="1"/>
    </xf>
    <xf numFmtId="0" fontId="52" fillId="0" borderId="6" xfId="0" applyFont="1" applyBorder="1" applyAlignment="1">
      <alignment horizontal="center"/>
    </xf>
    <xf numFmtId="0" fontId="17" fillId="13" borderId="13" xfId="132" applyFont="1" applyFill="1" applyBorder="1" applyAlignment="1" applyProtection="1">
      <alignment horizontal="center" vertical="center" wrapText="1"/>
    </xf>
    <xf numFmtId="0" fontId="17" fillId="13" borderId="22" xfId="132" applyFont="1" applyFill="1" applyBorder="1" applyAlignment="1" applyProtection="1">
      <alignment horizontal="center" vertical="center" wrapText="1"/>
    </xf>
    <xf numFmtId="0" fontId="17" fillId="13" borderId="18" xfId="132" applyFont="1" applyFill="1" applyBorder="1" applyAlignment="1" applyProtection="1">
      <alignment horizontal="center" vertical="center" wrapText="1"/>
    </xf>
    <xf numFmtId="0" fontId="18" fillId="13" borderId="22" xfId="132" applyFont="1" applyFill="1" applyBorder="1" applyAlignment="1" applyProtection="1">
      <alignment horizontal="center" vertical="center" wrapText="1"/>
    </xf>
    <xf numFmtId="0" fontId="18" fillId="13" borderId="18" xfId="132" applyFont="1" applyFill="1" applyBorder="1" applyAlignment="1" applyProtection="1">
      <alignment horizontal="center" vertical="center" wrapText="1"/>
    </xf>
    <xf numFmtId="44" fontId="55" fillId="12" borderId="23" xfId="6" applyFont="1" applyFill="1" applyBorder="1" applyAlignment="1">
      <alignment horizontal="right" vertical="center" wrapText="1"/>
    </xf>
    <xf numFmtId="44" fontId="55" fillId="12" borderId="25" xfId="6" applyFont="1" applyFill="1" applyBorder="1" applyAlignment="1">
      <alignment horizontal="right" vertical="center" wrapText="1"/>
    </xf>
    <xf numFmtId="2" fontId="56" fillId="12" borderId="27" xfId="6" applyNumberFormat="1" applyFont="1" applyFill="1" applyBorder="1" applyAlignment="1">
      <alignment horizontal="right" vertical="center" wrapText="1"/>
    </xf>
    <xf numFmtId="2" fontId="56" fillId="12" borderId="28" xfId="6" applyNumberFormat="1" applyFont="1" applyFill="1" applyBorder="1" applyAlignment="1">
      <alignment horizontal="right" vertical="center" wrapText="1"/>
    </xf>
    <xf numFmtId="166" fontId="23" fillId="12" borderId="23" xfId="13" applyNumberFormat="1" applyFont="1" applyFill="1" applyBorder="1" applyAlignment="1" applyProtection="1">
      <alignment horizontal="right" vertical="center" wrapText="1"/>
    </xf>
    <xf numFmtId="0" fontId="21" fillId="11" borderId="12" xfId="0" applyFont="1" applyFill="1" applyBorder="1" applyAlignment="1">
      <alignment horizontal="center" vertical="center" wrapText="1"/>
    </xf>
    <xf numFmtId="0" fontId="21" fillId="11" borderId="13" xfId="0" applyFont="1" applyFill="1" applyBorder="1" applyAlignment="1">
      <alignment horizontal="center" vertical="center" wrapText="1"/>
    </xf>
    <xf numFmtId="0" fontId="1" fillId="0" borderId="0" xfId="0" applyFont="1" applyAlignment="1">
      <alignment horizontal="left" vertical="top" wrapText="1"/>
    </xf>
  </cellXfs>
  <cellStyles count="646">
    <cellStyle name="20% - Accent1" xfId="31" builtinId="30" customBuiltin="1"/>
    <cellStyle name="20% - Accent1 2" xfId="72"/>
    <cellStyle name="20% - Accent1 2 2" xfId="180"/>
    <cellStyle name="20% - Accent1 2 2 2" xfId="482"/>
    <cellStyle name="20% - Accent1 2 3" xfId="330"/>
    <cellStyle name="20% - Accent1 2 3 2" xfId="632"/>
    <cellStyle name="20% - Accent1 2 4" xfId="255"/>
    <cellStyle name="20% - Accent1 2 4 2" xfId="557"/>
    <cellStyle name="20% - Accent1 2 5" xfId="375"/>
    <cellStyle name="20% - Accent1 3" xfId="59"/>
    <cellStyle name="20% - Accent1 3 2" xfId="167"/>
    <cellStyle name="20% - Accent1 3 2 2" xfId="469"/>
    <cellStyle name="20% - Accent1 3 3" xfId="317"/>
    <cellStyle name="20% - Accent1 3 3 2" xfId="619"/>
    <cellStyle name="20% - Accent1 3 4" xfId="242"/>
    <cellStyle name="20% - Accent1 3 4 2" xfId="544"/>
    <cellStyle name="20% - Accent1 3 5" xfId="362"/>
    <cellStyle name="20% - Accent1 4" xfId="105"/>
    <cellStyle name="20% - Accent1 4 2" xfId="152"/>
    <cellStyle name="20% - Accent1 4 2 2" xfId="454"/>
    <cellStyle name="20% - Accent1 4 3" xfId="302"/>
    <cellStyle name="20% - Accent1 4 3 2" xfId="604"/>
    <cellStyle name="20% - Accent1 4 4" xfId="227"/>
    <cellStyle name="20% - Accent1 4 4 2" xfId="529"/>
    <cellStyle name="20% - Accent1 4 5" xfId="407"/>
    <cellStyle name="20% - Accent1 5" xfId="86"/>
    <cellStyle name="20% - Accent1 5 2" xfId="134"/>
    <cellStyle name="20% - Accent1 5 2 2" xfId="436"/>
    <cellStyle name="20% - Accent1 5 3" xfId="284"/>
    <cellStyle name="20% - Accent1 5 3 2" xfId="586"/>
    <cellStyle name="20% - Accent1 5 4" xfId="209"/>
    <cellStyle name="20% - Accent1 5 4 2" xfId="511"/>
    <cellStyle name="20% - Accent1 5 5" xfId="389"/>
    <cellStyle name="20% - Accent1 6" xfId="119"/>
    <cellStyle name="20% - Accent1 6 2" xfId="421"/>
    <cellStyle name="20% - Accent1 7" xfId="269"/>
    <cellStyle name="20% - Accent1 7 2" xfId="571"/>
    <cellStyle name="20% - Accent1 8" xfId="194"/>
    <cellStyle name="20% - Accent1 8 2" xfId="496"/>
    <cellStyle name="20% - Accent1 9" xfId="347"/>
    <cellStyle name="20% - Accent2" xfId="35" builtinId="34" customBuiltin="1"/>
    <cellStyle name="20% - Accent2 2" xfId="74"/>
    <cellStyle name="20% - Accent2 2 2" xfId="182"/>
    <cellStyle name="20% - Accent2 2 2 2" xfId="484"/>
    <cellStyle name="20% - Accent2 2 3" xfId="332"/>
    <cellStyle name="20% - Accent2 2 3 2" xfId="634"/>
    <cellStyle name="20% - Accent2 2 4" xfId="257"/>
    <cellStyle name="20% - Accent2 2 4 2" xfId="559"/>
    <cellStyle name="20% - Accent2 2 5" xfId="377"/>
    <cellStyle name="20% - Accent2 3" xfId="61"/>
    <cellStyle name="20% - Accent2 3 2" xfId="169"/>
    <cellStyle name="20% - Accent2 3 2 2" xfId="471"/>
    <cellStyle name="20% - Accent2 3 3" xfId="319"/>
    <cellStyle name="20% - Accent2 3 3 2" xfId="621"/>
    <cellStyle name="20% - Accent2 3 4" xfId="244"/>
    <cellStyle name="20% - Accent2 3 4 2" xfId="546"/>
    <cellStyle name="20% - Accent2 3 5" xfId="364"/>
    <cellStyle name="20% - Accent2 4" xfId="107"/>
    <cellStyle name="20% - Accent2 4 2" xfId="154"/>
    <cellStyle name="20% - Accent2 4 2 2" xfId="456"/>
    <cellStyle name="20% - Accent2 4 3" xfId="304"/>
    <cellStyle name="20% - Accent2 4 3 2" xfId="606"/>
    <cellStyle name="20% - Accent2 4 4" xfId="229"/>
    <cellStyle name="20% - Accent2 4 4 2" xfId="531"/>
    <cellStyle name="20% - Accent2 4 5" xfId="409"/>
    <cellStyle name="20% - Accent2 5" xfId="88"/>
    <cellStyle name="20% - Accent2 5 2" xfId="136"/>
    <cellStyle name="20% - Accent2 5 2 2" xfId="438"/>
    <cellStyle name="20% - Accent2 5 3" xfId="286"/>
    <cellStyle name="20% - Accent2 5 3 2" xfId="588"/>
    <cellStyle name="20% - Accent2 5 4" xfId="211"/>
    <cellStyle name="20% - Accent2 5 4 2" xfId="513"/>
    <cellStyle name="20% - Accent2 5 5" xfId="391"/>
    <cellStyle name="20% - Accent2 6" xfId="121"/>
    <cellStyle name="20% - Accent2 6 2" xfId="423"/>
    <cellStyle name="20% - Accent2 7" xfId="271"/>
    <cellStyle name="20% - Accent2 7 2" xfId="573"/>
    <cellStyle name="20% - Accent2 8" xfId="196"/>
    <cellStyle name="20% - Accent2 8 2" xfId="498"/>
    <cellStyle name="20% - Accent2 9" xfId="349"/>
    <cellStyle name="20% - Accent3" xfId="39" builtinId="38" customBuiltin="1"/>
    <cellStyle name="20% - Accent3 2" xfId="76"/>
    <cellStyle name="20% - Accent3 2 2" xfId="184"/>
    <cellStyle name="20% - Accent3 2 2 2" xfId="486"/>
    <cellStyle name="20% - Accent3 2 3" xfId="334"/>
    <cellStyle name="20% - Accent3 2 3 2" xfId="636"/>
    <cellStyle name="20% - Accent3 2 4" xfId="259"/>
    <cellStyle name="20% - Accent3 2 4 2" xfId="561"/>
    <cellStyle name="20% - Accent3 2 5" xfId="379"/>
    <cellStyle name="20% - Accent3 3" xfId="63"/>
    <cellStyle name="20% - Accent3 3 2" xfId="171"/>
    <cellStyle name="20% - Accent3 3 2 2" xfId="473"/>
    <cellStyle name="20% - Accent3 3 3" xfId="321"/>
    <cellStyle name="20% - Accent3 3 3 2" xfId="623"/>
    <cellStyle name="20% - Accent3 3 4" xfId="246"/>
    <cellStyle name="20% - Accent3 3 4 2" xfId="548"/>
    <cellStyle name="20% - Accent3 3 5" xfId="366"/>
    <cellStyle name="20% - Accent3 4" xfId="109"/>
    <cellStyle name="20% - Accent3 4 2" xfId="156"/>
    <cellStyle name="20% - Accent3 4 2 2" xfId="458"/>
    <cellStyle name="20% - Accent3 4 3" xfId="306"/>
    <cellStyle name="20% - Accent3 4 3 2" xfId="608"/>
    <cellStyle name="20% - Accent3 4 4" xfId="231"/>
    <cellStyle name="20% - Accent3 4 4 2" xfId="533"/>
    <cellStyle name="20% - Accent3 4 5" xfId="411"/>
    <cellStyle name="20% - Accent3 5" xfId="90"/>
    <cellStyle name="20% - Accent3 5 2" xfId="138"/>
    <cellStyle name="20% - Accent3 5 2 2" xfId="440"/>
    <cellStyle name="20% - Accent3 5 3" xfId="288"/>
    <cellStyle name="20% - Accent3 5 3 2" xfId="590"/>
    <cellStyle name="20% - Accent3 5 4" xfId="213"/>
    <cellStyle name="20% - Accent3 5 4 2" xfId="515"/>
    <cellStyle name="20% - Accent3 5 5" xfId="393"/>
    <cellStyle name="20% - Accent3 6" xfId="123"/>
    <cellStyle name="20% - Accent3 6 2" xfId="425"/>
    <cellStyle name="20% - Accent3 7" xfId="273"/>
    <cellStyle name="20% - Accent3 7 2" xfId="575"/>
    <cellStyle name="20% - Accent3 8" xfId="198"/>
    <cellStyle name="20% - Accent3 8 2" xfId="500"/>
    <cellStyle name="20% - Accent3 9" xfId="351"/>
    <cellStyle name="20% - Accent4" xfId="43" builtinId="42" customBuiltin="1"/>
    <cellStyle name="20% - Accent4 2" xfId="78"/>
    <cellStyle name="20% - Accent4 2 2" xfId="186"/>
    <cellStyle name="20% - Accent4 2 2 2" xfId="488"/>
    <cellStyle name="20% - Accent4 2 3" xfId="336"/>
    <cellStyle name="20% - Accent4 2 3 2" xfId="638"/>
    <cellStyle name="20% - Accent4 2 4" xfId="261"/>
    <cellStyle name="20% - Accent4 2 4 2" xfId="563"/>
    <cellStyle name="20% - Accent4 2 5" xfId="381"/>
    <cellStyle name="20% - Accent4 3" xfId="65"/>
    <cellStyle name="20% - Accent4 3 2" xfId="173"/>
    <cellStyle name="20% - Accent4 3 2 2" xfId="475"/>
    <cellStyle name="20% - Accent4 3 3" xfId="323"/>
    <cellStyle name="20% - Accent4 3 3 2" xfId="625"/>
    <cellStyle name="20% - Accent4 3 4" xfId="248"/>
    <cellStyle name="20% - Accent4 3 4 2" xfId="550"/>
    <cellStyle name="20% - Accent4 3 5" xfId="368"/>
    <cellStyle name="20% - Accent4 4" xfId="111"/>
    <cellStyle name="20% - Accent4 4 2" xfId="158"/>
    <cellStyle name="20% - Accent4 4 2 2" xfId="460"/>
    <cellStyle name="20% - Accent4 4 3" xfId="308"/>
    <cellStyle name="20% - Accent4 4 3 2" xfId="610"/>
    <cellStyle name="20% - Accent4 4 4" xfId="233"/>
    <cellStyle name="20% - Accent4 4 4 2" xfId="535"/>
    <cellStyle name="20% - Accent4 4 5" xfId="413"/>
    <cellStyle name="20% - Accent4 5" xfId="92"/>
    <cellStyle name="20% - Accent4 5 2" xfId="140"/>
    <cellStyle name="20% - Accent4 5 2 2" xfId="442"/>
    <cellStyle name="20% - Accent4 5 3" xfId="290"/>
    <cellStyle name="20% - Accent4 5 3 2" xfId="592"/>
    <cellStyle name="20% - Accent4 5 4" xfId="215"/>
    <cellStyle name="20% - Accent4 5 4 2" xfId="517"/>
    <cellStyle name="20% - Accent4 5 5" xfId="395"/>
    <cellStyle name="20% - Accent4 6" xfId="125"/>
    <cellStyle name="20% - Accent4 6 2" xfId="427"/>
    <cellStyle name="20% - Accent4 7" xfId="275"/>
    <cellStyle name="20% - Accent4 7 2" xfId="577"/>
    <cellStyle name="20% - Accent4 8" xfId="200"/>
    <cellStyle name="20% - Accent4 8 2" xfId="502"/>
    <cellStyle name="20% - Accent4 9" xfId="353"/>
    <cellStyle name="20% - Accent5" xfId="47" builtinId="46" customBuiltin="1"/>
    <cellStyle name="20% - Accent5 2" xfId="80"/>
    <cellStyle name="20% - Accent5 2 2" xfId="188"/>
    <cellStyle name="20% - Accent5 2 2 2" xfId="490"/>
    <cellStyle name="20% - Accent5 2 3" xfId="338"/>
    <cellStyle name="20% - Accent5 2 3 2" xfId="640"/>
    <cellStyle name="20% - Accent5 2 4" xfId="263"/>
    <cellStyle name="20% - Accent5 2 4 2" xfId="565"/>
    <cellStyle name="20% - Accent5 2 5" xfId="383"/>
    <cellStyle name="20% - Accent5 3" xfId="67"/>
    <cellStyle name="20% - Accent5 3 2" xfId="175"/>
    <cellStyle name="20% - Accent5 3 2 2" xfId="477"/>
    <cellStyle name="20% - Accent5 3 3" xfId="325"/>
    <cellStyle name="20% - Accent5 3 3 2" xfId="627"/>
    <cellStyle name="20% - Accent5 3 4" xfId="250"/>
    <cellStyle name="20% - Accent5 3 4 2" xfId="552"/>
    <cellStyle name="20% - Accent5 3 5" xfId="370"/>
    <cellStyle name="20% - Accent5 4" xfId="113"/>
    <cellStyle name="20% - Accent5 4 2" xfId="160"/>
    <cellStyle name="20% - Accent5 4 2 2" xfId="462"/>
    <cellStyle name="20% - Accent5 4 3" xfId="310"/>
    <cellStyle name="20% - Accent5 4 3 2" xfId="612"/>
    <cellStyle name="20% - Accent5 4 4" xfId="235"/>
    <cellStyle name="20% - Accent5 4 4 2" xfId="537"/>
    <cellStyle name="20% - Accent5 4 5" xfId="415"/>
    <cellStyle name="20% - Accent5 5" xfId="94"/>
    <cellStyle name="20% - Accent5 5 2" xfId="142"/>
    <cellStyle name="20% - Accent5 5 2 2" xfId="444"/>
    <cellStyle name="20% - Accent5 5 3" xfId="292"/>
    <cellStyle name="20% - Accent5 5 3 2" xfId="594"/>
    <cellStyle name="20% - Accent5 5 4" xfId="217"/>
    <cellStyle name="20% - Accent5 5 4 2" xfId="519"/>
    <cellStyle name="20% - Accent5 5 5" xfId="397"/>
    <cellStyle name="20% - Accent5 6" xfId="127"/>
    <cellStyle name="20% - Accent5 6 2" xfId="429"/>
    <cellStyle name="20% - Accent5 7" xfId="277"/>
    <cellStyle name="20% - Accent5 7 2" xfId="579"/>
    <cellStyle name="20% - Accent5 8" xfId="202"/>
    <cellStyle name="20% - Accent5 8 2" xfId="504"/>
    <cellStyle name="20% - Accent5 9" xfId="355"/>
    <cellStyle name="20% - Accent6" xfId="51" builtinId="50" customBuiltin="1"/>
    <cellStyle name="20% - Accent6 2" xfId="82"/>
    <cellStyle name="20% - Accent6 2 2" xfId="190"/>
    <cellStyle name="20% - Accent6 2 2 2" xfId="492"/>
    <cellStyle name="20% - Accent6 2 3" xfId="340"/>
    <cellStyle name="20% - Accent6 2 3 2" xfId="642"/>
    <cellStyle name="20% - Accent6 2 4" xfId="265"/>
    <cellStyle name="20% - Accent6 2 4 2" xfId="567"/>
    <cellStyle name="20% - Accent6 2 5" xfId="385"/>
    <cellStyle name="20% - Accent6 3" xfId="69"/>
    <cellStyle name="20% - Accent6 3 2" xfId="177"/>
    <cellStyle name="20% - Accent6 3 2 2" xfId="479"/>
    <cellStyle name="20% - Accent6 3 3" xfId="327"/>
    <cellStyle name="20% - Accent6 3 3 2" xfId="629"/>
    <cellStyle name="20% - Accent6 3 4" xfId="252"/>
    <cellStyle name="20% - Accent6 3 4 2" xfId="554"/>
    <cellStyle name="20% - Accent6 3 5" xfId="372"/>
    <cellStyle name="20% - Accent6 4" xfId="115"/>
    <cellStyle name="20% - Accent6 4 2" xfId="162"/>
    <cellStyle name="20% - Accent6 4 2 2" xfId="464"/>
    <cellStyle name="20% - Accent6 4 3" xfId="312"/>
    <cellStyle name="20% - Accent6 4 3 2" xfId="614"/>
    <cellStyle name="20% - Accent6 4 4" xfId="237"/>
    <cellStyle name="20% - Accent6 4 4 2" xfId="539"/>
    <cellStyle name="20% - Accent6 4 5" xfId="417"/>
    <cellStyle name="20% - Accent6 5" xfId="96"/>
    <cellStyle name="20% - Accent6 5 2" xfId="144"/>
    <cellStyle name="20% - Accent6 5 2 2" xfId="446"/>
    <cellStyle name="20% - Accent6 5 3" xfId="294"/>
    <cellStyle name="20% - Accent6 5 3 2" xfId="596"/>
    <cellStyle name="20% - Accent6 5 4" xfId="219"/>
    <cellStyle name="20% - Accent6 5 4 2" xfId="521"/>
    <cellStyle name="20% - Accent6 5 5" xfId="399"/>
    <cellStyle name="20% - Accent6 6" xfId="129"/>
    <cellStyle name="20% - Accent6 6 2" xfId="431"/>
    <cellStyle name="20% - Accent6 7" xfId="279"/>
    <cellStyle name="20% - Accent6 7 2" xfId="581"/>
    <cellStyle name="20% - Accent6 8" xfId="204"/>
    <cellStyle name="20% - Accent6 8 2" xfId="506"/>
    <cellStyle name="20% - Accent6 9" xfId="357"/>
    <cellStyle name="40% - Accent1" xfId="32" builtinId="31" customBuiltin="1"/>
    <cellStyle name="40% - Accent1 2" xfId="73"/>
    <cellStyle name="40% - Accent1 2 2" xfId="181"/>
    <cellStyle name="40% - Accent1 2 2 2" xfId="483"/>
    <cellStyle name="40% - Accent1 2 3" xfId="331"/>
    <cellStyle name="40% - Accent1 2 3 2" xfId="633"/>
    <cellStyle name="40% - Accent1 2 4" xfId="256"/>
    <cellStyle name="40% - Accent1 2 4 2" xfId="558"/>
    <cellStyle name="40% - Accent1 2 5" xfId="376"/>
    <cellStyle name="40% - Accent1 3" xfId="60"/>
    <cellStyle name="40% - Accent1 3 2" xfId="168"/>
    <cellStyle name="40% - Accent1 3 2 2" xfId="470"/>
    <cellStyle name="40% - Accent1 3 3" xfId="318"/>
    <cellStyle name="40% - Accent1 3 3 2" xfId="620"/>
    <cellStyle name="40% - Accent1 3 4" xfId="243"/>
    <cellStyle name="40% - Accent1 3 4 2" xfId="545"/>
    <cellStyle name="40% - Accent1 3 5" xfId="363"/>
    <cellStyle name="40% - Accent1 4" xfId="106"/>
    <cellStyle name="40% - Accent1 4 2" xfId="153"/>
    <cellStyle name="40% - Accent1 4 2 2" xfId="455"/>
    <cellStyle name="40% - Accent1 4 3" xfId="303"/>
    <cellStyle name="40% - Accent1 4 3 2" xfId="605"/>
    <cellStyle name="40% - Accent1 4 4" xfId="228"/>
    <cellStyle name="40% - Accent1 4 4 2" xfId="530"/>
    <cellStyle name="40% - Accent1 4 5" xfId="408"/>
    <cellStyle name="40% - Accent1 5" xfId="87"/>
    <cellStyle name="40% - Accent1 5 2" xfId="135"/>
    <cellStyle name="40% - Accent1 5 2 2" xfId="437"/>
    <cellStyle name="40% - Accent1 5 3" xfId="285"/>
    <cellStyle name="40% - Accent1 5 3 2" xfId="587"/>
    <cellStyle name="40% - Accent1 5 4" xfId="210"/>
    <cellStyle name="40% - Accent1 5 4 2" xfId="512"/>
    <cellStyle name="40% - Accent1 5 5" xfId="390"/>
    <cellStyle name="40% - Accent1 6" xfId="120"/>
    <cellStyle name="40% - Accent1 6 2" xfId="422"/>
    <cellStyle name="40% - Accent1 7" xfId="270"/>
    <cellStyle name="40% - Accent1 7 2" xfId="572"/>
    <cellStyle name="40% - Accent1 8" xfId="195"/>
    <cellStyle name="40% - Accent1 8 2" xfId="497"/>
    <cellStyle name="40% - Accent1 9" xfId="348"/>
    <cellStyle name="40% - Accent2" xfId="36" builtinId="35" customBuiltin="1"/>
    <cellStyle name="40% - Accent2 2" xfId="75"/>
    <cellStyle name="40% - Accent2 2 2" xfId="183"/>
    <cellStyle name="40% - Accent2 2 2 2" xfId="485"/>
    <cellStyle name="40% - Accent2 2 3" xfId="333"/>
    <cellStyle name="40% - Accent2 2 3 2" xfId="635"/>
    <cellStyle name="40% - Accent2 2 4" xfId="258"/>
    <cellStyle name="40% - Accent2 2 4 2" xfId="560"/>
    <cellStyle name="40% - Accent2 2 5" xfId="378"/>
    <cellStyle name="40% - Accent2 3" xfId="62"/>
    <cellStyle name="40% - Accent2 3 2" xfId="170"/>
    <cellStyle name="40% - Accent2 3 2 2" xfId="472"/>
    <cellStyle name="40% - Accent2 3 3" xfId="320"/>
    <cellStyle name="40% - Accent2 3 3 2" xfId="622"/>
    <cellStyle name="40% - Accent2 3 4" xfId="245"/>
    <cellStyle name="40% - Accent2 3 4 2" xfId="547"/>
    <cellStyle name="40% - Accent2 3 5" xfId="365"/>
    <cellStyle name="40% - Accent2 4" xfId="108"/>
    <cellStyle name="40% - Accent2 4 2" xfId="155"/>
    <cellStyle name="40% - Accent2 4 2 2" xfId="457"/>
    <cellStyle name="40% - Accent2 4 3" xfId="305"/>
    <cellStyle name="40% - Accent2 4 3 2" xfId="607"/>
    <cellStyle name="40% - Accent2 4 4" xfId="230"/>
    <cellStyle name="40% - Accent2 4 4 2" xfId="532"/>
    <cellStyle name="40% - Accent2 4 5" xfId="410"/>
    <cellStyle name="40% - Accent2 5" xfId="89"/>
    <cellStyle name="40% - Accent2 5 2" xfId="137"/>
    <cellStyle name="40% - Accent2 5 2 2" xfId="439"/>
    <cellStyle name="40% - Accent2 5 3" xfId="287"/>
    <cellStyle name="40% - Accent2 5 3 2" xfId="589"/>
    <cellStyle name="40% - Accent2 5 4" xfId="212"/>
    <cellStyle name="40% - Accent2 5 4 2" xfId="514"/>
    <cellStyle name="40% - Accent2 5 5" xfId="392"/>
    <cellStyle name="40% - Accent2 6" xfId="122"/>
    <cellStyle name="40% - Accent2 6 2" xfId="424"/>
    <cellStyle name="40% - Accent2 7" xfId="272"/>
    <cellStyle name="40% - Accent2 7 2" xfId="574"/>
    <cellStyle name="40% - Accent2 8" xfId="197"/>
    <cellStyle name="40% - Accent2 8 2" xfId="499"/>
    <cellStyle name="40% - Accent2 9" xfId="350"/>
    <cellStyle name="40% - Accent3" xfId="40" builtinId="39" customBuiltin="1"/>
    <cellStyle name="40% - Accent3 2" xfId="77"/>
    <cellStyle name="40% - Accent3 2 2" xfId="185"/>
    <cellStyle name="40% - Accent3 2 2 2" xfId="487"/>
    <cellStyle name="40% - Accent3 2 3" xfId="335"/>
    <cellStyle name="40% - Accent3 2 3 2" xfId="637"/>
    <cellStyle name="40% - Accent3 2 4" xfId="260"/>
    <cellStyle name="40% - Accent3 2 4 2" xfId="562"/>
    <cellStyle name="40% - Accent3 2 5" xfId="380"/>
    <cellStyle name="40% - Accent3 3" xfId="64"/>
    <cellStyle name="40% - Accent3 3 2" xfId="172"/>
    <cellStyle name="40% - Accent3 3 2 2" xfId="474"/>
    <cellStyle name="40% - Accent3 3 3" xfId="322"/>
    <cellStyle name="40% - Accent3 3 3 2" xfId="624"/>
    <cellStyle name="40% - Accent3 3 4" xfId="247"/>
    <cellStyle name="40% - Accent3 3 4 2" xfId="549"/>
    <cellStyle name="40% - Accent3 3 5" xfId="367"/>
    <cellStyle name="40% - Accent3 4" xfId="110"/>
    <cellStyle name="40% - Accent3 4 2" xfId="157"/>
    <cellStyle name="40% - Accent3 4 2 2" xfId="459"/>
    <cellStyle name="40% - Accent3 4 3" xfId="307"/>
    <cellStyle name="40% - Accent3 4 3 2" xfId="609"/>
    <cellStyle name="40% - Accent3 4 4" xfId="232"/>
    <cellStyle name="40% - Accent3 4 4 2" xfId="534"/>
    <cellStyle name="40% - Accent3 4 5" xfId="412"/>
    <cellStyle name="40% - Accent3 5" xfId="91"/>
    <cellStyle name="40% - Accent3 5 2" xfId="139"/>
    <cellStyle name="40% - Accent3 5 2 2" xfId="441"/>
    <cellStyle name="40% - Accent3 5 3" xfId="289"/>
    <cellStyle name="40% - Accent3 5 3 2" xfId="591"/>
    <cellStyle name="40% - Accent3 5 4" xfId="214"/>
    <cellStyle name="40% - Accent3 5 4 2" xfId="516"/>
    <cellStyle name="40% - Accent3 5 5" xfId="394"/>
    <cellStyle name="40% - Accent3 6" xfId="124"/>
    <cellStyle name="40% - Accent3 6 2" xfId="426"/>
    <cellStyle name="40% - Accent3 7" xfId="274"/>
    <cellStyle name="40% - Accent3 7 2" xfId="576"/>
    <cellStyle name="40% - Accent3 8" xfId="199"/>
    <cellStyle name="40% - Accent3 8 2" xfId="501"/>
    <cellStyle name="40% - Accent3 9" xfId="352"/>
    <cellStyle name="40% - Accent4" xfId="44" builtinId="43" customBuiltin="1"/>
    <cellStyle name="40% - Accent4 2" xfId="79"/>
    <cellStyle name="40% - Accent4 2 2" xfId="187"/>
    <cellStyle name="40% - Accent4 2 2 2" xfId="489"/>
    <cellStyle name="40% - Accent4 2 3" xfId="337"/>
    <cellStyle name="40% - Accent4 2 3 2" xfId="639"/>
    <cellStyle name="40% - Accent4 2 4" xfId="262"/>
    <cellStyle name="40% - Accent4 2 4 2" xfId="564"/>
    <cellStyle name="40% - Accent4 2 5" xfId="382"/>
    <cellStyle name="40% - Accent4 3" xfId="66"/>
    <cellStyle name="40% - Accent4 3 2" xfId="174"/>
    <cellStyle name="40% - Accent4 3 2 2" xfId="476"/>
    <cellStyle name="40% - Accent4 3 3" xfId="324"/>
    <cellStyle name="40% - Accent4 3 3 2" xfId="626"/>
    <cellStyle name="40% - Accent4 3 4" xfId="249"/>
    <cellStyle name="40% - Accent4 3 4 2" xfId="551"/>
    <cellStyle name="40% - Accent4 3 5" xfId="369"/>
    <cellStyle name="40% - Accent4 4" xfId="112"/>
    <cellStyle name="40% - Accent4 4 2" xfId="159"/>
    <cellStyle name="40% - Accent4 4 2 2" xfId="461"/>
    <cellStyle name="40% - Accent4 4 3" xfId="309"/>
    <cellStyle name="40% - Accent4 4 3 2" xfId="611"/>
    <cellStyle name="40% - Accent4 4 4" xfId="234"/>
    <cellStyle name="40% - Accent4 4 4 2" xfId="536"/>
    <cellStyle name="40% - Accent4 4 5" xfId="414"/>
    <cellStyle name="40% - Accent4 5" xfId="93"/>
    <cellStyle name="40% - Accent4 5 2" xfId="141"/>
    <cellStyle name="40% - Accent4 5 2 2" xfId="443"/>
    <cellStyle name="40% - Accent4 5 3" xfId="291"/>
    <cellStyle name="40% - Accent4 5 3 2" xfId="593"/>
    <cellStyle name="40% - Accent4 5 4" xfId="216"/>
    <cellStyle name="40% - Accent4 5 4 2" xfId="518"/>
    <cellStyle name="40% - Accent4 5 5" xfId="396"/>
    <cellStyle name="40% - Accent4 6" xfId="126"/>
    <cellStyle name="40% - Accent4 6 2" xfId="428"/>
    <cellStyle name="40% - Accent4 7" xfId="276"/>
    <cellStyle name="40% - Accent4 7 2" xfId="578"/>
    <cellStyle name="40% - Accent4 8" xfId="201"/>
    <cellStyle name="40% - Accent4 8 2" xfId="503"/>
    <cellStyle name="40% - Accent4 9" xfId="354"/>
    <cellStyle name="40% - Accent5" xfId="48" builtinId="47" customBuiltin="1"/>
    <cellStyle name="40% - Accent5 2" xfId="81"/>
    <cellStyle name="40% - Accent5 2 2" xfId="189"/>
    <cellStyle name="40% - Accent5 2 2 2" xfId="491"/>
    <cellStyle name="40% - Accent5 2 3" xfId="339"/>
    <cellStyle name="40% - Accent5 2 3 2" xfId="641"/>
    <cellStyle name="40% - Accent5 2 4" xfId="264"/>
    <cellStyle name="40% - Accent5 2 4 2" xfId="566"/>
    <cellStyle name="40% - Accent5 2 5" xfId="384"/>
    <cellStyle name="40% - Accent5 3" xfId="68"/>
    <cellStyle name="40% - Accent5 3 2" xfId="176"/>
    <cellStyle name="40% - Accent5 3 2 2" xfId="478"/>
    <cellStyle name="40% - Accent5 3 3" xfId="326"/>
    <cellStyle name="40% - Accent5 3 3 2" xfId="628"/>
    <cellStyle name="40% - Accent5 3 4" xfId="251"/>
    <cellStyle name="40% - Accent5 3 4 2" xfId="553"/>
    <cellStyle name="40% - Accent5 3 5" xfId="371"/>
    <cellStyle name="40% - Accent5 4" xfId="114"/>
    <cellStyle name="40% - Accent5 4 2" xfId="161"/>
    <cellStyle name="40% - Accent5 4 2 2" xfId="463"/>
    <cellStyle name="40% - Accent5 4 3" xfId="311"/>
    <cellStyle name="40% - Accent5 4 3 2" xfId="613"/>
    <cellStyle name="40% - Accent5 4 4" xfId="236"/>
    <cellStyle name="40% - Accent5 4 4 2" xfId="538"/>
    <cellStyle name="40% - Accent5 4 5" xfId="416"/>
    <cellStyle name="40% - Accent5 5" xfId="95"/>
    <cellStyle name="40% - Accent5 5 2" xfId="143"/>
    <cellStyle name="40% - Accent5 5 2 2" xfId="445"/>
    <cellStyle name="40% - Accent5 5 3" xfId="293"/>
    <cellStyle name="40% - Accent5 5 3 2" xfId="595"/>
    <cellStyle name="40% - Accent5 5 4" xfId="218"/>
    <cellStyle name="40% - Accent5 5 4 2" xfId="520"/>
    <cellStyle name="40% - Accent5 5 5" xfId="398"/>
    <cellStyle name="40% - Accent5 6" xfId="128"/>
    <cellStyle name="40% - Accent5 6 2" xfId="430"/>
    <cellStyle name="40% - Accent5 7" xfId="278"/>
    <cellStyle name="40% - Accent5 7 2" xfId="580"/>
    <cellStyle name="40% - Accent5 8" xfId="203"/>
    <cellStyle name="40% - Accent5 8 2" xfId="505"/>
    <cellStyle name="40% - Accent5 9" xfId="356"/>
    <cellStyle name="40% - Accent6" xfId="52" builtinId="51" customBuiltin="1"/>
    <cellStyle name="40% - Accent6 2" xfId="83"/>
    <cellStyle name="40% - Accent6 2 2" xfId="191"/>
    <cellStyle name="40% - Accent6 2 2 2" xfId="493"/>
    <cellStyle name="40% - Accent6 2 3" xfId="341"/>
    <cellStyle name="40% - Accent6 2 3 2" xfId="643"/>
    <cellStyle name="40% - Accent6 2 4" xfId="266"/>
    <cellStyle name="40% - Accent6 2 4 2" xfId="568"/>
    <cellStyle name="40% - Accent6 2 5" xfId="386"/>
    <cellStyle name="40% - Accent6 3" xfId="70"/>
    <cellStyle name="40% - Accent6 3 2" xfId="178"/>
    <cellStyle name="40% - Accent6 3 2 2" xfId="480"/>
    <cellStyle name="40% - Accent6 3 3" xfId="328"/>
    <cellStyle name="40% - Accent6 3 3 2" xfId="630"/>
    <cellStyle name="40% - Accent6 3 4" xfId="253"/>
    <cellStyle name="40% - Accent6 3 4 2" xfId="555"/>
    <cellStyle name="40% - Accent6 3 5" xfId="373"/>
    <cellStyle name="40% - Accent6 4" xfId="116"/>
    <cellStyle name="40% - Accent6 4 2" xfId="163"/>
    <cellStyle name="40% - Accent6 4 2 2" xfId="465"/>
    <cellStyle name="40% - Accent6 4 3" xfId="313"/>
    <cellStyle name="40% - Accent6 4 3 2" xfId="615"/>
    <cellStyle name="40% - Accent6 4 4" xfId="238"/>
    <cellStyle name="40% - Accent6 4 4 2" xfId="540"/>
    <cellStyle name="40% - Accent6 4 5" xfId="418"/>
    <cellStyle name="40% - Accent6 5" xfId="97"/>
    <cellStyle name="40% - Accent6 5 2" xfId="145"/>
    <cellStyle name="40% - Accent6 5 2 2" xfId="447"/>
    <cellStyle name="40% - Accent6 5 3" xfId="295"/>
    <cellStyle name="40% - Accent6 5 3 2" xfId="597"/>
    <cellStyle name="40% - Accent6 5 4" xfId="220"/>
    <cellStyle name="40% - Accent6 5 4 2" xfId="522"/>
    <cellStyle name="40% - Accent6 5 5" xfId="400"/>
    <cellStyle name="40% - Accent6 6" xfId="130"/>
    <cellStyle name="40% - Accent6 6 2" xfId="432"/>
    <cellStyle name="40% - Accent6 7" xfId="280"/>
    <cellStyle name="40% - Accent6 7 2" xfId="582"/>
    <cellStyle name="40% - Accent6 8" xfId="205"/>
    <cellStyle name="40% - Accent6 8 2" xfId="507"/>
    <cellStyle name="40% - Accent6 9" xfId="358"/>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20" builtinId="27" customBuiltin="1"/>
    <cellStyle name="Calculation" xfId="24" builtinId="22" customBuiltin="1"/>
    <cellStyle name="Check Cell" xfId="26" builtinId="23" customBuiltin="1"/>
    <cellStyle name="Comma" xfId="12" builtinId="3"/>
    <cellStyle name="Comma 2" xfId="54"/>
    <cellStyle name="Comma 3" xfId="103"/>
    <cellStyle name="Comma 3 2" xfId="150"/>
    <cellStyle name="Comma 3 2 2" xfId="452"/>
    <cellStyle name="Comma 3 3" xfId="300"/>
    <cellStyle name="Comma 3 3 2" xfId="602"/>
    <cellStyle name="Comma 3 4" xfId="225"/>
    <cellStyle name="Comma 3 4 2" xfId="527"/>
    <cellStyle name="Comma 3 5" xfId="405"/>
    <cellStyle name="Comma 4" xfId="345"/>
    <cellStyle name="Currency" xfId="13" builtinId="4"/>
    <cellStyle name="Currency 2" xfId="6"/>
    <cellStyle name="Currency 2 2" xfId="1"/>
    <cellStyle name="Currency 2 3" xfId="58"/>
    <cellStyle name="Currency 2 3 2" xfId="166"/>
    <cellStyle name="Currency 2 3 2 2" xfId="468"/>
    <cellStyle name="Currency 2 3 3" xfId="316"/>
    <cellStyle name="Currency 2 3 3 2" xfId="618"/>
    <cellStyle name="Currency 2 3 4" xfId="241"/>
    <cellStyle name="Currency 2 3 4 2" xfId="543"/>
    <cellStyle name="Currency 2 3 5" xfId="361"/>
    <cellStyle name="Currency 2 4" xfId="102"/>
    <cellStyle name="Currency 2 5" xfId="100"/>
    <cellStyle name="Currency 2 5 2" xfId="148"/>
    <cellStyle name="Currency 2 5 2 2" xfId="450"/>
    <cellStyle name="Currency 2 5 3" xfId="298"/>
    <cellStyle name="Currency 2 5 3 2" xfId="600"/>
    <cellStyle name="Currency 2 5 4" xfId="223"/>
    <cellStyle name="Currency 2 5 4 2" xfId="525"/>
    <cellStyle name="Currency 2 5 5" xfId="403"/>
    <cellStyle name="Currency 2 6" xfId="133"/>
    <cellStyle name="Currency 2 6 2" xfId="435"/>
    <cellStyle name="Currency 2 7" xfId="283"/>
    <cellStyle name="Currency 2 7 2" xfId="585"/>
    <cellStyle name="Currency 2 8" xfId="208"/>
    <cellStyle name="Currency 2 8 2" xfId="510"/>
    <cellStyle name="Currency 3" xfId="5"/>
    <cellStyle name="Currency 3 2" xfId="10"/>
    <cellStyle name="Currency 4" xfId="104"/>
    <cellStyle name="Currency 4 2" xfId="151"/>
    <cellStyle name="Currency 4 2 2" xfId="453"/>
    <cellStyle name="Currency 4 3" xfId="301"/>
    <cellStyle name="Currency 4 3 2" xfId="603"/>
    <cellStyle name="Currency 4 4" xfId="226"/>
    <cellStyle name="Currency 4 4 2" xfId="528"/>
    <cellStyle name="Currency 4 5" xfId="406"/>
    <cellStyle name="Currency 5" xfId="346"/>
    <cellStyle name="Explanatory Text" xfId="28" builtinId="53" customBuiltin="1"/>
    <cellStyle name="Good" xfId="19" builtinId="26" customBuiltin="1"/>
    <cellStyle name="Heading 1" xfId="15" builtinId="16" customBuiltin="1"/>
    <cellStyle name="Heading 2" xfId="16" builtinId="17" customBuiltin="1"/>
    <cellStyle name="Heading 3" xfId="17" builtinId="18" customBuiltin="1"/>
    <cellStyle name="Heading 4" xfId="18" builtinId="19" customBuiltin="1"/>
    <cellStyle name="Input" xfId="22" builtinId="20" customBuiltin="1"/>
    <cellStyle name="Linked Cell" xfId="25" builtinId="24" customBuiltin="1"/>
    <cellStyle name="Neutral" xfId="21" builtinId="28" customBuiltin="1"/>
    <cellStyle name="Normal" xfId="0" builtinId="0"/>
    <cellStyle name="Normal 2" xfId="4"/>
    <cellStyle name="Normal 2 2" xfId="9"/>
    <cellStyle name="Normal 2 3" xfId="55"/>
    <cellStyle name="Normal 3" xfId="57"/>
    <cellStyle name="Normal 3 2" xfId="3"/>
    <cellStyle name="Normal 3 3" xfId="85"/>
    <cellStyle name="Normal 3 3 2" xfId="193"/>
    <cellStyle name="Normal 3 3 2 2" xfId="495"/>
    <cellStyle name="Normal 3 3 3" xfId="343"/>
    <cellStyle name="Normal 3 3 3 2" xfId="645"/>
    <cellStyle name="Normal 3 3 4" xfId="268"/>
    <cellStyle name="Normal 3 3 4 2" xfId="570"/>
    <cellStyle name="Normal 3 3 5" xfId="388"/>
    <cellStyle name="Normal 3 4" xfId="118"/>
    <cellStyle name="Normal 3 4 2" xfId="165"/>
    <cellStyle name="Normal 3 4 2 2" xfId="467"/>
    <cellStyle name="Normal 3 4 3" xfId="315"/>
    <cellStyle name="Normal 3 4 3 2" xfId="617"/>
    <cellStyle name="Normal 3 4 4" xfId="240"/>
    <cellStyle name="Normal 3 4 4 2" xfId="542"/>
    <cellStyle name="Normal 3 4 5" xfId="420"/>
    <cellStyle name="Normal 3 5" xfId="99"/>
    <cellStyle name="Normal 3 5 2" xfId="147"/>
    <cellStyle name="Normal 3 5 2 2" xfId="449"/>
    <cellStyle name="Normal 3 5 3" xfId="297"/>
    <cellStyle name="Normal 3 5 3 2" xfId="599"/>
    <cellStyle name="Normal 3 5 4" xfId="222"/>
    <cellStyle name="Normal 3 5 4 2" xfId="524"/>
    <cellStyle name="Normal 3 5 5" xfId="402"/>
    <cellStyle name="Normal 3 6" xfId="132"/>
    <cellStyle name="Normal 3 6 2" xfId="434"/>
    <cellStyle name="Normal 3 7" xfId="282"/>
    <cellStyle name="Normal 3 7 2" xfId="584"/>
    <cellStyle name="Normal 3 8" xfId="207"/>
    <cellStyle name="Normal 3 8 2" xfId="509"/>
    <cellStyle name="Normal 3 9" xfId="360"/>
    <cellStyle name="Normal 4" xfId="101"/>
    <cellStyle name="Normal 4 2" xfId="149"/>
    <cellStyle name="Normal 4 2 2" xfId="451"/>
    <cellStyle name="Normal 4 3" xfId="299"/>
    <cellStyle name="Normal 4 3 2" xfId="601"/>
    <cellStyle name="Normal 4 4" xfId="224"/>
    <cellStyle name="Normal 4 4 2" xfId="526"/>
    <cellStyle name="Normal 4 5" xfId="404"/>
    <cellStyle name="Normal 5" xfId="344"/>
    <cellStyle name="Note 2" xfId="56"/>
    <cellStyle name="Note 2 2" xfId="84"/>
    <cellStyle name="Note 2 2 2" xfId="192"/>
    <cellStyle name="Note 2 2 2 2" xfId="494"/>
    <cellStyle name="Note 2 2 3" xfId="342"/>
    <cellStyle name="Note 2 2 3 2" xfId="644"/>
    <cellStyle name="Note 2 2 4" xfId="267"/>
    <cellStyle name="Note 2 2 4 2" xfId="569"/>
    <cellStyle name="Note 2 2 5" xfId="387"/>
    <cellStyle name="Note 2 3" xfId="71"/>
    <cellStyle name="Note 2 3 2" xfId="179"/>
    <cellStyle name="Note 2 3 2 2" xfId="481"/>
    <cellStyle name="Note 2 3 3" xfId="329"/>
    <cellStyle name="Note 2 3 3 2" xfId="631"/>
    <cellStyle name="Note 2 3 4" xfId="254"/>
    <cellStyle name="Note 2 3 4 2" xfId="556"/>
    <cellStyle name="Note 2 3 5" xfId="374"/>
    <cellStyle name="Note 2 4" xfId="117"/>
    <cellStyle name="Note 2 4 2" xfId="164"/>
    <cellStyle name="Note 2 4 2 2" xfId="466"/>
    <cellStyle name="Note 2 4 3" xfId="314"/>
    <cellStyle name="Note 2 4 3 2" xfId="616"/>
    <cellStyle name="Note 2 4 4" xfId="239"/>
    <cellStyle name="Note 2 4 4 2" xfId="541"/>
    <cellStyle name="Note 2 4 5" xfId="419"/>
    <cellStyle name="Note 2 5" xfId="98"/>
    <cellStyle name="Note 2 5 2" xfId="146"/>
    <cellStyle name="Note 2 5 2 2" xfId="448"/>
    <cellStyle name="Note 2 5 3" xfId="296"/>
    <cellStyle name="Note 2 5 3 2" xfId="598"/>
    <cellStyle name="Note 2 5 4" xfId="221"/>
    <cellStyle name="Note 2 5 4 2" xfId="523"/>
    <cellStyle name="Note 2 5 5" xfId="401"/>
    <cellStyle name="Note 2 6" xfId="131"/>
    <cellStyle name="Note 2 6 2" xfId="433"/>
    <cellStyle name="Note 2 7" xfId="281"/>
    <cellStyle name="Note 2 7 2" xfId="583"/>
    <cellStyle name="Note 2 8" xfId="206"/>
    <cellStyle name="Note 2 8 2" xfId="508"/>
    <cellStyle name="Note 2 9" xfId="359"/>
    <cellStyle name="Output" xfId="23" builtinId="21" customBuiltin="1"/>
    <cellStyle name="Percent 2" xfId="8"/>
    <cellStyle name="Percent 2 2" xfId="2"/>
    <cellStyle name="Percent 3" xfId="7"/>
    <cellStyle name="Percent 3 2" xfId="11"/>
    <cellStyle name="Title" xfId="14" builtinId="15" customBuiltin="1"/>
    <cellStyle name="Total" xfId="29" builtinId="25" customBuiltin="1"/>
    <cellStyle name="Warning Text" xfId="27" builtinId="11" customBuiltin="1"/>
  </cellStyles>
  <dxfs count="0"/>
  <tableStyles count="0" defaultTableStyle="TableStyleMedium2" defaultPivotStyle="PivotStyleLight16"/>
  <colors>
    <mruColors>
      <color rgb="FFFFFF66"/>
      <color rgb="FF66CCFF"/>
      <color rgb="FFFFCC00"/>
      <color rgb="FFFFCCCC"/>
      <color rgb="FFFF9999"/>
      <color rgb="FFFF3333"/>
      <color rgb="FFFF5B5B"/>
      <color rgb="FFFF3300"/>
      <color rgb="FFCCFF33"/>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ulton.ad.asu.edu\home\Employees\Steven\Models\2%20-%20Client%20Model%20Tests%20(April%202015)\02%20Run%202\11%20-%20Evaluation%20Matrix.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RIX"/>
      <sheetName val="Vendor Codes"/>
      <sheetName val="Proposal Checklist"/>
      <sheetName val="Ratings"/>
      <sheetName val="PPI"/>
      <sheetName val="Evaluators"/>
      <sheetName val="Cost Reasonableness"/>
      <sheetName val="TRANSFER"/>
    </sheetNames>
    <sheetDataSet>
      <sheetData sheetId="0">
        <row r="11">
          <cell r="M11" t="e">
            <v>#DIV/0!</v>
          </cell>
          <cell r="N11" t="e">
            <v>#DIV/0!</v>
          </cell>
          <cell r="P11" t="e">
            <v>#DIV/0!</v>
          </cell>
          <cell r="Q11" t="e">
            <v>#DIV/0!</v>
          </cell>
        </row>
      </sheetData>
      <sheetData sheetId="1"/>
      <sheetData sheetId="2"/>
      <sheetData sheetId="3"/>
      <sheetData sheetId="4"/>
      <sheetData sheetId="5"/>
      <sheetData sheetId="6"/>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C36"/>
  <sheetViews>
    <sheetView zoomScale="85" zoomScaleNormal="85" workbookViewId="0">
      <selection activeCell="B56" sqref="B56"/>
    </sheetView>
  </sheetViews>
  <sheetFormatPr defaultRowHeight="15" x14ac:dyDescent="0.25"/>
  <cols>
    <col min="1" max="1" width="18.7109375" style="15" bestFit="1" customWidth="1"/>
    <col min="2" max="6" width="4.7109375" style="15" customWidth="1"/>
    <col min="7" max="7" width="9.140625" style="18"/>
    <col min="8" max="8" width="2.7109375" style="15" customWidth="1"/>
    <col min="9" max="9" width="18.7109375" style="15" bestFit="1" customWidth="1"/>
    <col min="10" max="14" width="4.7109375" style="15" customWidth="1"/>
    <col min="15" max="15" width="9.140625" style="18"/>
    <col min="16" max="16" width="2.7109375" style="15" customWidth="1"/>
    <col min="17" max="17" width="18.7109375" style="15" bestFit="1" customWidth="1"/>
    <col min="18" max="22" width="4.7109375" style="15" customWidth="1"/>
    <col min="23" max="23" width="9.140625" style="18"/>
    <col min="24" max="24" width="2.7109375" style="15" customWidth="1"/>
    <col min="25" max="25" width="18.7109375" style="15" hidden="1" customWidth="1"/>
    <col min="26" max="30" width="4.7109375" style="15" hidden="1" customWidth="1"/>
    <col min="31" max="31" width="0" style="18" hidden="1" customWidth="1"/>
    <col min="32" max="32" width="2.7109375" style="15" hidden="1" customWidth="1"/>
    <col min="33" max="33" width="18.7109375" style="15" hidden="1" customWidth="1"/>
    <col min="34" max="38" width="4.7109375" style="15" hidden="1" customWidth="1"/>
    <col min="39" max="39" width="9.140625" style="18" hidden="1" customWidth="1"/>
    <col min="40" max="40" width="2.7109375" style="15" hidden="1" customWidth="1"/>
    <col min="41" max="41" width="18.7109375" style="15" hidden="1" customWidth="1"/>
    <col min="42" max="46" width="4.7109375" style="15" hidden="1" customWidth="1"/>
    <col min="47" max="47" width="9.140625" style="18" hidden="1" customWidth="1"/>
    <col min="48" max="48" width="2.7109375" style="15" hidden="1" customWidth="1"/>
    <col min="49" max="49" width="18.7109375" style="15" hidden="1" customWidth="1"/>
    <col min="50" max="54" width="4.7109375" style="15" hidden="1" customWidth="1"/>
    <col min="55" max="55" width="9.140625" style="18" hidden="1" customWidth="1"/>
    <col min="56" max="56" width="2.7109375" style="15" hidden="1" customWidth="1"/>
    <col min="57" max="57" width="18.7109375" style="15" hidden="1" customWidth="1"/>
    <col min="58" max="62" width="4.7109375" style="15" hidden="1" customWidth="1"/>
    <col min="63" max="63" width="9.140625" style="18" hidden="1" customWidth="1"/>
    <col min="64" max="64" width="2.7109375" style="15" hidden="1" customWidth="1"/>
    <col min="65" max="65" width="18.7109375" style="15" hidden="1" customWidth="1"/>
    <col min="66" max="70" width="4.7109375" style="15" hidden="1" customWidth="1"/>
    <col min="71" max="71" width="9.140625" style="18" hidden="1" customWidth="1"/>
    <col min="72" max="72" width="2.7109375" style="15" hidden="1" customWidth="1"/>
    <col min="73" max="73" width="18.7109375" style="15" hidden="1" customWidth="1"/>
    <col min="74" max="78" width="4.7109375" style="15" hidden="1" customWidth="1"/>
    <col min="79" max="79" width="9.140625" style="18" hidden="1" customWidth="1"/>
    <col min="80" max="80" width="2.7109375" style="15" customWidth="1"/>
    <col min="81" max="81" width="18.7109375" style="15" hidden="1" customWidth="1"/>
    <col min="82" max="86" width="4.7109375" style="15" hidden="1" customWidth="1"/>
    <col min="87" max="87" width="9.140625" style="18" hidden="1" customWidth="1"/>
    <col min="88" max="88" width="2.7109375" style="15" hidden="1" customWidth="1"/>
    <col min="89" max="89" width="18.7109375" style="15" hidden="1" customWidth="1"/>
    <col min="90" max="94" width="4.7109375" style="15" hidden="1" customWidth="1"/>
    <col min="95" max="95" width="9.140625" style="18" hidden="1" customWidth="1"/>
    <col min="96" max="96" width="2.7109375" style="15" hidden="1" customWidth="1"/>
    <col min="97" max="97" width="18.7109375" style="15" hidden="1" customWidth="1"/>
    <col min="98" max="102" width="4.7109375" style="15" hidden="1" customWidth="1"/>
    <col min="103" max="103" width="9.140625" style="18" hidden="1" customWidth="1"/>
    <col min="104" max="104" width="2.7109375" style="15" hidden="1" customWidth="1"/>
    <col min="105" max="105" width="18.7109375" style="15" hidden="1" customWidth="1"/>
    <col min="106" max="110" width="4.7109375" style="15" hidden="1" customWidth="1"/>
    <col min="111" max="111" width="9.140625" style="18" hidden="1" customWidth="1"/>
    <col min="112" max="112" width="2.7109375" style="15" hidden="1" customWidth="1"/>
    <col min="113" max="113" width="18.7109375" style="15" hidden="1" customWidth="1"/>
    <col min="114" max="118" width="4.7109375" style="15" hidden="1" customWidth="1"/>
    <col min="119" max="119" width="9.140625" style="18" hidden="1" customWidth="1"/>
    <col min="120" max="120" width="2.7109375" style="15" hidden="1" customWidth="1"/>
    <col min="121" max="121" width="18.7109375" style="15" hidden="1" customWidth="1"/>
    <col min="122" max="126" width="4.7109375" style="15" hidden="1" customWidth="1"/>
    <col min="127" max="127" width="9.140625" style="18" hidden="1" customWidth="1"/>
    <col min="128" max="128" width="2.7109375" style="15" hidden="1" customWidth="1"/>
    <col min="129" max="129" width="18.7109375" style="15" hidden="1" customWidth="1"/>
    <col min="130" max="134" width="4.7109375" style="15" hidden="1" customWidth="1"/>
    <col min="135" max="135" width="9.140625" style="18" hidden="1" customWidth="1"/>
    <col min="136" max="136" width="2.7109375" style="15" hidden="1" customWidth="1"/>
    <col min="137" max="137" width="18.7109375" style="15" hidden="1" customWidth="1"/>
    <col min="138" max="142" width="4.7109375" style="15" hidden="1" customWidth="1"/>
    <col min="143" max="143" width="9.140625" style="18" hidden="1" customWidth="1"/>
    <col min="144" max="144" width="2.7109375" style="15" hidden="1" customWidth="1"/>
    <col min="145" max="145" width="18.7109375" style="15" hidden="1" customWidth="1"/>
    <col min="146" max="150" width="4.7109375" style="15" hidden="1" customWidth="1"/>
    <col min="151" max="151" width="9.140625" style="18" hidden="1" customWidth="1"/>
    <col min="152" max="152" width="2.7109375" style="15" hidden="1" customWidth="1"/>
    <col min="153" max="153" width="18.7109375" style="15" hidden="1" customWidth="1"/>
    <col min="154" max="158" width="4.7109375" style="15" hidden="1" customWidth="1"/>
    <col min="159" max="159" width="9.140625" style="18" hidden="1" customWidth="1"/>
    <col min="160" max="161" width="0" style="15" hidden="1" customWidth="1"/>
    <col min="162" max="16384" width="9.140625" style="15"/>
  </cols>
  <sheetData>
    <row r="1" spans="1:159" s="23" customFormat="1" ht="28.5" customHeight="1" x14ac:dyDescent="0.25">
      <c r="A1" s="294" t="s">
        <v>21</v>
      </c>
      <c r="B1" s="295"/>
      <c r="C1" s="295"/>
      <c r="D1" s="295"/>
      <c r="E1" s="295"/>
      <c r="F1" s="295"/>
      <c r="G1" s="296"/>
      <c r="H1" s="47"/>
      <c r="I1" s="294" t="s">
        <v>22</v>
      </c>
      <c r="J1" s="295"/>
      <c r="K1" s="295"/>
      <c r="L1" s="295"/>
      <c r="M1" s="295"/>
      <c r="N1" s="295"/>
      <c r="O1" s="296"/>
      <c r="P1" s="47"/>
      <c r="Q1" s="294" t="s">
        <v>23</v>
      </c>
      <c r="R1" s="295"/>
      <c r="S1" s="295"/>
      <c r="T1" s="295"/>
      <c r="U1" s="295"/>
      <c r="V1" s="295"/>
      <c r="W1" s="296"/>
      <c r="Y1" s="294" t="s">
        <v>24</v>
      </c>
      <c r="Z1" s="295"/>
      <c r="AA1" s="295"/>
      <c r="AB1" s="295"/>
      <c r="AC1" s="295"/>
      <c r="AD1" s="295"/>
      <c r="AE1" s="296"/>
      <c r="AG1" s="294" t="s">
        <v>25</v>
      </c>
      <c r="AH1" s="295"/>
      <c r="AI1" s="295"/>
      <c r="AJ1" s="295"/>
      <c r="AK1" s="295"/>
      <c r="AL1" s="295"/>
      <c r="AM1" s="296"/>
      <c r="AO1" s="294" t="s">
        <v>35</v>
      </c>
      <c r="AP1" s="295"/>
      <c r="AQ1" s="295"/>
      <c r="AR1" s="295"/>
      <c r="AS1" s="295"/>
      <c r="AT1" s="295"/>
      <c r="AU1" s="296"/>
      <c r="AW1" s="294" t="s">
        <v>36</v>
      </c>
      <c r="AX1" s="295"/>
      <c r="AY1" s="295"/>
      <c r="AZ1" s="295"/>
      <c r="BA1" s="295"/>
      <c r="BB1" s="295"/>
      <c r="BC1" s="296"/>
      <c r="BE1" s="294" t="s">
        <v>37</v>
      </c>
      <c r="BF1" s="295"/>
      <c r="BG1" s="295"/>
      <c r="BH1" s="295"/>
      <c r="BI1" s="295"/>
      <c r="BJ1" s="295"/>
      <c r="BK1" s="296"/>
      <c r="BM1" s="294" t="s">
        <v>38</v>
      </c>
      <c r="BN1" s="295"/>
      <c r="BO1" s="295"/>
      <c r="BP1" s="295"/>
      <c r="BQ1" s="295"/>
      <c r="BR1" s="295"/>
      <c r="BS1" s="296"/>
      <c r="BU1" s="294" t="s">
        <v>39</v>
      </c>
      <c r="BV1" s="295"/>
      <c r="BW1" s="295"/>
      <c r="BX1" s="295"/>
      <c r="BY1" s="295"/>
      <c r="BZ1" s="295"/>
      <c r="CA1" s="296"/>
      <c r="CC1" s="294"/>
      <c r="CD1" s="295"/>
      <c r="CE1" s="295"/>
      <c r="CF1" s="295"/>
      <c r="CG1" s="295"/>
      <c r="CH1" s="295"/>
      <c r="CI1" s="296"/>
      <c r="CK1" s="294"/>
      <c r="CL1" s="295"/>
      <c r="CM1" s="295"/>
      <c r="CN1" s="295"/>
      <c r="CO1" s="295"/>
      <c r="CP1" s="295"/>
      <c r="CQ1" s="296"/>
      <c r="CS1" s="294"/>
      <c r="CT1" s="295"/>
      <c r="CU1" s="295"/>
      <c r="CV1" s="295"/>
      <c r="CW1" s="295"/>
      <c r="CX1" s="295"/>
      <c r="CY1" s="296"/>
      <c r="DA1" s="294"/>
      <c r="DB1" s="295"/>
      <c r="DC1" s="295"/>
      <c r="DD1" s="295"/>
      <c r="DE1" s="295"/>
      <c r="DF1" s="295"/>
      <c r="DG1" s="296"/>
      <c r="DI1" s="294"/>
      <c r="DJ1" s="295"/>
      <c r="DK1" s="295"/>
      <c r="DL1" s="295"/>
      <c r="DM1" s="295"/>
      <c r="DN1" s="295"/>
      <c r="DO1" s="296"/>
      <c r="DQ1" s="294"/>
      <c r="DR1" s="295"/>
      <c r="DS1" s="295"/>
      <c r="DT1" s="295"/>
      <c r="DU1" s="295"/>
      <c r="DV1" s="295"/>
      <c r="DW1" s="296"/>
      <c r="DY1" s="294"/>
      <c r="DZ1" s="295"/>
      <c r="EA1" s="295"/>
      <c r="EB1" s="295"/>
      <c r="EC1" s="295"/>
      <c r="ED1" s="295"/>
      <c r="EE1" s="296"/>
      <c r="EG1" s="294"/>
      <c r="EH1" s="295"/>
      <c r="EI1" s="295"/>
      <c r="EJ1" s="295"/>
      <c r="EK1" s="295"/>
      <c r="EL1" s="295"/>
      <c r="EM1" s="296"/>
      <c r="EO1" s="294"/>
      <c r="EP1" s="295"/>
      <c r="EQ1" s="295"/>
      <c r="ER1" s="295"/>
      <c r="ES1" s="295"/>
      <c r="ET1" s="295"/>
      <c r="EU1" s="296"/>
      <c r="EW1" s="294"/>
      <c r="EX1" s="295"/>
      <c r="EY1" s="295"/>
      <c r="EZ1" s="295"/>
      <c r="FA1" s="295"/>
      <c r="FB1" s="295"/>
      <c r="FC1" s="296"/>
    </row>
    <row r="2" spans="1:159" s="19" customFormat="1" ht="48" customHeight="1" x14ac:dyDescent="0.25">
      <c r="A2" s="51" t="s">
        <v>26</v>
      </c>
      <c r="B2" s="41" t="s">
        <v>29</v>
      </c>
      <c r="C2" s="41" t="s">
        <v>30</v>
      </c>
      <c r="D2" s="41" t="s">
        <v>31</v>
      </c>
      <c r="E2" s="41" t="s">
        <v>32</v>
      </c>
      <c r="F2" s="41" t="s">
        <v>33</v>
      </c>
      <c r="G2" s="45" t="s">
        <v>27</v>
      </c>
      <c r="H2" s="43"/>
      <c r="I2" s="51" t="s">
        <v>26</v>
      </c>
      <c r="J2" s="41" t="s">
        <v>29</v>
      </c>
      <c r="K2" s="41" t="s">
        <v>30</v>
      </c>
      <c r="L2" s="41" t="s">
        <v>31</v>
      </c>
      <c r="M2" s="41" t="s">
        <v>32</v>
      </c>
      <c r="N2" s="41" t="s">
        <v>33</v>
      </c>
      <c r="O2" s="45" t="s">
        <v>27</v>
      </c>
      <c r="P2" s="43"/>
      <c r="Q2" s="51" t="s">
        <v>26</v>
      </c>
      <c r="R2" s="41" t="s">
        <v>29</v>
      </c>
      <c r="S2" s="41" t="s">
        <v>30</v>
      </c>
      <c r="T2" s="41" t="s">
        <v>31</v>
      </c>
      <c r="U2" s="41" t="s">
        <v>32</v>
      </c>
      <c r="V2" s="41" t="s">
        <v>33</v>
      </c>
      <c r="W2" s="45" t="s">
        <v>27</v>
      </c>
      <c r="Y2" s="27" t="s">
        <v>26</v>
      </c>
      <c r="Z2" s="17" t="s">
        <v>29</v>
      </c>
      <c r="AA2" s="17" t="s">
        <v>30</v>
      </c>
      <c r="AB2" s="17" t="s">
        <v>31</v>
      </c>
      <c r="AC2" s="17" t="s">
        <v>32</v>
      </c>
      <c r="AD2" s="17" t="s">
        <v>33</v>
      </c>
      <c r="AE2" s="21" t="s">
        <v>27</v>
      </c>
      <c r="AG2" s="27" t="s">
        <v>26</v>
      </c>
      <c r="AH2" s="17" t="s">
        <v>29</v>
      </c>
      <c r="AI2" s="17" t="s">
        <v>30</v>
      </c>
      <c r="AJ2" s="17" t="s">
        <v>31</v>
      </c>
      <c r="AK2" s="17" t="s">
        <v>32</v>
      </c>
      <c r="AL2" s="17" t="s">
        <v>33</v>
      </c>
      <c r="AM2" s="21" t="s">
        <v>27</v>
      </c>
      <c r="AO2" s="27" t="s">
        <v>26</v>
      </c>
      <c r="AP2" s="17" t="s">
        <v>29</v>
      </c>
      <c r="AQ2" s="17" t="s">
        <v>30</v>
      </c>
      <c r="AR2" s="17" t="s">
        <v>31</v>
      </c>
      <c r="AS2" s="17" t="s">
        <v>32</v>
      </c>
      <c r="AT2" s="17" t="s">
        <v>33</v>
      </c>
      <c r="AU2" s="21" t="s">
        <v>27</v>
      </c>
      <c r="AW2" s="27" t="s">
        <v>26</v>
      </c>
      <c r="AX2" s="17" t="s">
        <v>29</v>
      </c>
      <c r="AY2" s="17" t="s">
        <v>30</v>
      </c>
      <c r="AZ2" s="17" t="s">
        <v>31</v>
      </c>
      <c r="BA2" s="17" t="s">
        <v>32</v>
      </c>
      <c r="BB2" s="17" t="s">
        <v>33</v>
      </c>
      <c r="BC2" s="21" t="s">
        <v>27</v>
      </c>
      <c r="BE2" s="27" t="s">
        <v>26</v>
      </c>
      <c r="BF2" s="17" t="s">
        <v>29</v>
      </c>
      <c r="BG2" s="17" t="s">
        <v>30</v>
      </c>
      <c r="BH2" s="17" t="s">
        <v>31</v>
      </c>
      <c r="BI2" s="17" t="s">
        <v>32</v>
      </c>
      <c r="BJ2" s="17" t="s">
        <v>33</v>
      </c>
      <c r="BK2" s="21" t="s">
        <v>27</v>
      </c>
      <c r="BM2" s="27" t="s">
        <v>26</v>
      </c>
      <c r="BN2" s="17" t="s">
        <v>29</v>
      </c>
      <c r="BO2" s="17" t="s">
        <v>30</v>
      </c>
      <c r="BP2" s="17" t="s">
        <v>31</v>
      </c>
      <c r="BQ2" s="17" t="s">
        <v>32</v>
      </c>
      <c r="BR2" s="17" t="s">
        <v>33</v>
      </c>
      <c r="BS2" s="21" t="s">
        <v>27</v>
      </c>
      <c r="BU2" s="27" t="s">
        <v>26</v>
      </c>
      <c r="BV2" s="17" t="s">
        <v>29</v>
      </c>
      <c r="BW2" s="17" t="s">
        <v>30</v>
      </c>
      <c r="BX2" s="17" t="s">
        <v>31</v>
      </c>
      <c r="BY2" s="17" t="s">
        <v>32</v>
      </c>
      <c r="BZ2" s="17" t="s">
        <v>33</v>
      </c>
      <c r="CA2" s="21" t="s">
        <v>27</v>
      </c>
      <c r="CC2" s="27"/>
      <c r="CD2" s="17"/>
      <c r="CE2" s="17"/>
      <c r="CF2" s="17"/>
      <c r="CG2" s="17"/>
      <c r="CH2" s="17"/>
      <c r="CI2" s="21"/>
      <c r="CK2" s="27"/>
      <c r="CL2" s="17"/>
      <c r="CM2" s="17"/>
      <c r="CN2" s="17"/>
      <c r="CO2" s="17"/>
      <c r="CP2" s="17"/>
      <c r="CQ2" s="21"/>
      <c r="CS2" s="27"/>
      <c r="CT2" s="17"/>
      <c r="CU2" s="17"/>
      <c r="CV2" s="17"/>
      <c r="CW2" s="17"/>
      <c r="CX2" s="17"/>
      <c r="CY2" s="21"/>
      <c r="DA2" s="27"/>
      <c r="DB2" s="17"/>
      <c r="DC2" s="17"/>
      <c r="DD2" s="17"/>
      <c r="DE2" s="17"/>
      <c r="DF2" s="17"/>
      <c r="DG2" s="21"/>
      <c r="DI2" s="27"/>
      <c r="DJ2" s="17"/>
      <c r="DK2" s="17"/>
      <c r="DL2" s="17"/>
      <c r="DM2" s="17"/>
      <c r="DN2" s="17"/>
      <c r="DO2" s="21"/>
      <c r="DQ2" s="27"/>
      <c r="DR2" s="17"/>
      <c r="DS2" s="17"/>
      <c r="DT2" s="17"/>
      <c r="DU2" s="17"/>
      <c r="DV2" s="17"/>
      <c r="DW2" s="21"/>
      <c r="DY2" s="27"/>
      <c r="DZ2" s="17"/>
      <c r="EA2" s="17"/>
      <c r="EB2" s="17"/>
      <c r="EC2" s="17"/>
      <c r="ED2" s="17"/>
      <c r="EE2" s="21"/>
      <c r="EG2" s="27"/>
      <c r="EH2" s="17"/>
      <c r="EI2" s="17"/>
      <c r="EJ2" s="17"/>
      <c r="EK2" s="17"/>
      <c r="EL2" s="17"/>
      <c r="EM2" s="21"/>
      <c r="EO2" s="27"/>
      <c r="EP2" s="17"/>
      <c r="EQ2" s="17"/>
      <c r="ER2" s="17"/>
      <c r="ES2" s="17"/>
      <c r="ET2" s="17"/>
      <c r="EU2" s="21"/>
      <c r="EW2" s="27"/>
      <c r="EX2" s="17"/>
      <c r="EY2" s="17"/>
      <c r="EZ2" s="17"/>
      <c r="FA2" s="17"/>
      <c r="FB2" s="17"/>
      <c r="FC2" s="21"/>
    </row>
    <row r="3" spans="1:159" x14ac:dyDescent="0.25">
      <c r="A3" s="44" t="s">
        <v>28</v>
      </c>
      <c r="B3" s="52">
        <v>6</v>
      </c>
      <c r="C3" s="39">
        <v>8</v>
      </c>
      <c r="D3" s="39">
        <v>8</v>
      </c>
      <c r="E3" s="39">
        <v>10</v>
      </c>
      <c r="F3" s="39">
        <v>7</v>
      </c>
      <c r="G3" s="46">
        <f>AVERAGE(B3:F3)</f>
        <v>7.8</v>
      </c>
      <c r="H3" s="38"/>
      <c r="I3" s="44" t="s">
        <v>28</v>
      </c>
      <c r="J3" s="53">
        <v>5</v>
      </c>
      <c r="K3" s="53">
        <v>7</v>
      </c>
      <c r="L3" s="53">
        <v>9</v>
      </c>
      <c r="M3" s="53">
        <v>8</v>
      </c>
      <c r="N3" s="39"/>
      <c r="O3" s="46">
        <f>AVERAGE(J3:N3)</f>
        <v>7.25</v>
      </c>
      <c r="P3" s="38"/>
      <c r="Q3" s="44" t="s">
        <v>28</v>
      </c>
      <c r="R3" s="54">
        <v>8</v>
      </c>
      <c r="S3" s="54">
        <v>8</v>
      </c>
      <c r="T3" s="54">
        <v>9</v>
      </c>
      <c r="U3" s="39">
        <v>9</v>
      </c>
      <c r="V3" s="39"/>
      <c r="W3" s="46">
        <f>AVERAGE(R3:V3)</f>
        <v>8.5</v>
      </c>
      <c r="Y3" s="20" t="s">
        <v>28</v>
      </c>
      <c r="Z3" s="16"/>
      <c r="AA3" s="16"/>
      <c r="AB3" s="16"/>
      <c r="AC3" s="16"/>
      <c r="AD3" s="16"/>
      <c r="AE3" s="22" t="e">
        <f>AVERAGE(Z3:AD3)</f>
        <v>#DIV/0!</v>
      </c>
      <c r="AG3" s="20" t="s">
        <v>28</v>
      </c>
      <c r="AH3" s="16"/>
      <c r="AI3" s="16"/>
      <c r="AJ3" s="16"/>
      <c r="AK3" s="16"/>
      <c r="AL3" s="16"/>
      <c r="AM3" s="22" t="e">
        <f>AVERAGE(AH3:AL3)</f>
        <v>#DIV/0!</v>
      </c>
      <c r="AO3" s="20" t="s">
        <v>28</v>
      </c>
      <c r="AP3" s="16"/>
      <c r="AQ3" s="16"/>
      <c r="AR3" s="16"/>
      <c r="AS3" s="16"/>
      <c r="AT3" s="16"/>
      <c r="AU3" s="22" t="e">
        <f>AVERAGE(AP3:AT3)</f>
        <v>#DIV/0!</v>
      </c>
      <c r="AW3" s="20" t="s">
        <v>28</v>
      </c>
      <c r="AX3" s="16"/>
      <c r="AY3" s="16"/>
      <c r="AZ3" s="16"/>
      <c r="BA3" s="16"/>
      <c r="BB3" s="16"/>
      <c r="BC3" s="22" t="e">
        <f>AVERAGE(AX3:BB3)</f>
        <v>#DIV/0!</v>
      </c>
      <c r="BE3" s="20" t="s">
        <v>28</v>
      </c>
      <c r="BF3" s="16"/>
      <c r="BG3" s="16"/>
      <c r="BH3" s="16"/>
      <c r="BI3" s="16"/>
      <c r="BJ3" s="16"/>
      <c r="BK3" s="22" t="e">
        <f>AVERAGE(BF3:BJ3)</f>
        <v>#DIV/0!</v>
      </c>
      <c r="BM3" s="20" t="s">
        <v>28</v>
      </c>
      <c r="BN3" s="16"/>
      <c r="BO3" s="16"/>
      <c r="BP3" s="16"/>
      <c r="BQ3" s="16"/>
      <c r="BR3" s="16"/>
      <c r="BS3" s="22" t="e">
        <f>AVERAGE(BN3:BR3)</f>
        <v>#DIV/0!</v>
      </c>
      <c r="BU3" s="20" t="s">
        <v>28</v>
      </c>
      <c r="BV3" s="16"/>
      <c r="BW3" s="16"/>
      <c r="BX3" s="16"/>
      <c r="BY3" s="16"/>
      <c r="BZ3" s="16"/>
      <c r="CA3" s="22" t="e">
        <f>AVERAGE(BV3:BZ3)</f>
        <v>#DIV/0!</v>
      </c>
      <c r="CC3" s="20"/>
      <c r="CD3" s="16"/>
      <c r="CE3" s="16"/>
      <c r="CF3" s="16"/>
      <c r="CG3" s="16"/>
      <c r="CH3" s="16"/>
      <c r="CI3" s="22"/>
      <c r="CK3" s="20"/>
      <c r="CL3" s="16"/>
      <c r="CM3" s="16"/>
      <c r="CN3" s="16"/>
      <c r="CO3" s="16"/>
      <c r="CP3" s="16"/>
      <c r="CQ3" s="22"/>
      <c r="CS3" s="20"/>
      <c r="CT3" s="16"/>
      <c r="CU3" s="16"/>
      <c r="CV3" s="16"/>
      <c r="CW3" s="16"/>
      <c r="CX3" s="16"/>
      <c r="CY3" s="22"/>
      <c r="DA3" s="20"/>
      <c r="DB3" s="16"/>
      <c r="DC3" s="16"/>
      <c r="DD3" s="16"/>
      <c r="DE3" s="16"/>
      <c r="DF3" s="16"/>
      <c r="DG3" s="22"/>
      <c r="DI3" s="20"/>
      <c r="DJ3" s="16"/>
      <c r="DK3" s="16"/>
      <c r="DL3" s="16"/>
      <c r="DM3" s="16"/>
      <c r="DN3" s="16"/>
      <c r="DO3" s="22"/>
      <c r="DQ3" s="20"/>
      <c r="DR3" s="16"/>
      <c r="DS3" s="16"/>
      <c r="DT3" s="16"/>
      <c r="DU3" s="16"/>
      <c r="DV3" s="16"/>
      <c r="DW3" s="22"/>
      <c r="DY3" s="20"/>
      <c r="DZ3" s="16"/>
      <c r="EA3" s="16"/>
      <c r="EB3" s="16"/>
      <c r="EC3" s="16"/>
      <c r="ED3" s="16"/>
      <c r="EE3" s="22"/>
      <c r="EG3" s="20"/>
      <c r="EH3" s="16"/>
      <c r="EI3" s="16"/>
      <c r="EJ3" s="16"/>
      <c r="EK3" s="16"/>
      <c r="EL3" s="16"/>
      <c r="EM3" s="22"/>
      <c r="EO3" s="20"/>
      <c r="EP3" s="16"/>
      <c r="EQ3" s="16"/>
      <c r="ER3" s="16"/>
      <c r="ES3" s="16"/>
      <c r="ET3" s="16"/>
      <c r="EU3" s="22"/>
      <c r="EW3" s="20"/>
      <c r="EX3" s="16"/>
      <c r="EY3" s="16"/>
      <c r="EZ3" s="16"/>
      <c r="FA3" s="16"/>
      <c r="FB3" s="16"/>
      <c r="FC3" s="22"/>
    </row>
    <row r="4" spans="1:159" s="24" customFormat="1" ht="16.5" thickBot="1" x14ac:dyDescent="0.3">
      <c r="A4" s="48"/>
      <c r="B4" s="48"/>
      <c r="C4" s="48"/>
      <c r="D4" s="48"/>
      <c r="E4" s="48"/>
      <c r="F4" s="49" t="s">
        <v>34</v>
      </c>
      <c r="G4" s="50">
        <f>AVERAGE(B3:F3)</f>
        <v>7.8</v>
      </c>
      <c r="H4" s="48"/>
      <c r="I4" s="48"/>
      <c r="J4" s="48"/>
      <c r="K4" s="48"/>
      <c r="L4" s="48"/>
      <c r="M4" s="48"/>
      <c r="N4" s="49" t="s">
        <v>34</v>
      </c>
      <c r="O4" s="50">
        <f>AVERAGE(J3:N3)</f>
        <v>7.25</v>
      </c>
      <c r="P4" s="48"/>
      <c r="Q4" s="48"/>
      <c r="R4" s="48"/>
      <c r="S4" s="48"/>
      <c r="T4" s="48"/>
      <c r="U4" s="48"/>
      <c r="V4" s="49" t="s">
        <v>34</v>
      </c>
      <c r="W4" s="50">
        <f>AVERAGE(R3:V3)</f>
        <v>8.5</v>
      </c>
      <c r="AD4" s="25" t="s">
        <v>34</v>
      </c>
      <c r="AE4" s="26" t="e">
        <f>AVERAGE(Z3:AD3)</f>
        <v>#DIV/0!</v>
      </c>
      <c r="AL4" s="25" t="s">
        <v>34</v>
      </c>
      <c r="AM4" s="26" t="e">
        <f>AVERAGE(AH3:AL3)</f>
        <v>#DIV/0!</v>
      </c>
      <c r="AT4" s="25" t="s">
        <v>34</v>
      </c>
      <c r="AU4" s="26" t="e">
        <f>AVERAGE(AP3:AT3)</f>
        <v>#DIV/0!</v>
      </c>
      <c r="BB4" s="25" t="s">
        <v>34</v>
      </c>
      <c r="BC4" s="26" t="e">
        <f>AVERAGE(AX3:BB3)</f>
        <v>#DIV/0!</v>
      </c>
      <c r="BJ4" s="25" t="s">
        <v>34</v>
      </c>
      <c r="BK4" s="26" t="e">
        <f>AVERAGE(BF3:BJ3)</f>
        <v>#DIV/0!</v>
      </c>
      <c r="BR4" s="25" t="s">
        <v>34</v>
      </c>
      <c r="BS4" s="26" t="e">
        <f>AVERAGE(BN3:BR3)</f>
        <v>#DIV/0!</v>
      </c>
      <c r="BZ4" s="25" t="s">
        <v>34</v>
      </c>
      <c r="CA4" s="26" t="e">
        <f>AVERAGE(BV3:BZ3)</f>
        <v>#DIV/0!</v>
      </c>
      <c r="CH4" s="25"/>
      <c r="CI4" s="26"/>
      <c r="CP4" s="25"/>
      <c r="CQ4" s="26"/>
      <c r="CX4" s="25"/>
      <c r="CY4" s="26"/>
      <c r="DF4" s="25"/>
      <c r="DG4" s="26"/>
      <c r="DN4" s="25"/>
      <c r="DO4" s="26"/>
      <c r="DV4" s="25"/>
      <c r="DW4" s="26"/>
      <c r="ED4" s="25"/>
      <c r="EE4" s="26"/>
      <c r="EL4" s="25"/>
      <c r="EM4" s="26"/>
      <c r="ET4" s="25"/>
      <c r="EU4" s="26"/>
      <c r="FB4" s="25"/>
      <c r="FC4" s="26"/>
    </row>
    <row r="5" spans="1:159" x14ac:dyDescent="0.25">
      <c r="G5" s="18">
        <f>COUNT(B3:F3)</f>
        <v>5</v>
      </c>
      <c r="O5" s="42">
        <f>COUNT(J3:N3)</f>
        <v>4</v>
      </c>
      <c r="W5" s="42">
        <f>COUNT(R3:V3)</f>
        <v>4</v>
      </c>
      <c r="AE5" s="42">
        <f>COUNT(Z3:AD3)</f>
        <v>0</v>
      </c>
      <c r="AM5" s="42">
        <f>COUNT(AH3:AL3)</f>
        <v>0</v>
      </c>
      <c r="AU5" s="42">
        <f>COUNT(AP3:AT3)</f>
        <v>0</v>
      </c>
      <c r="BC5" s="42">
        <f>COUNT(AX3:BB3)</f>
        <v>0</v>
      </c>
      <c r="BK5" s="42">
        <f>COUNT(BF3:BJ3)</f>
        <v>0</v>
      </c>
      <c r="BS5" s="42">
        <f>COUNT(BN3:BR3)</f>
        <v>0</v>
      </c>
      <c r="CA5" s="42">
        <f>COUNT(BV3:BZ3)</f>
        <v>0</v>
      </c>
      <c r="CI5" s="42"/>
      <c r="CQ5" s="42"/>
      <c r="CY5" s="42"/>
      <c r="DG5" s="42"/>
      <c r="DO5" s="42"/>
      <c r="DW5" s="42"/>
      <c r="EE5" s="42"/>
      <c r="EM5" s="42"/>
      <c r="EU5" s="42"/>
      <c r="FC5" s="42"/>
    </row>
    <row r="6" spans="1:159" s="23" customFormat="1" ht="28.5" customHeight="1" x14ac:dyDescent="0.25">
      <c r="A6" s="294" t="s">
        <v>21</v>
      </c>
      <c r="B6" s="295"/>
      <c r="C6" s="295"/>
      <c r="D6" s="295"/>
      <c r="E6" s="295"/>
      <c r="F6" s="295"/>
      <c r="G6" s="296"/>
      <c r="H6" s="47"/>
      <c r="I6" s="294" t="s">
        <v>22</v>
      </c>
      <c r="J6" s="295"/>
      <c r="K6" s="295"/>
      <c r="L6" s="295"/>
      <c r="M6" s="295"/>
      <c r="N6" s="295"/>
      <c r="O6" s="296"/>
      <c r="P6" s="47"/>
      <c r="Q6" s="294" t="s">
        <v>23</v>
      </c>
      <c r="R6" s="295"/>
      <c r="S6" s="295"/>
      <c r="T6" s="295"/>
      <c r="U6" s="295"/>
      <c r="V6" s="295"/>
      <c r="W6" s="296"/>
      <c r="Y6" s="294" t="s">
        <v>24</v>
      </c>
      <c r="Z6" s="295"/>
      <c r="AA6" s="295"/>
      <c r="AB6" s="295"/>
      <c r="AC6" s="295"/>
      <c r="AD6" s="295"/>
      <c r="AE6" s="296"/>
      <c r="AG6" s="294" t="s">
        <v>25</v>
      </c>
      <c r="AH6" s="295"/>
      <c r="AI6" s="295"/>
      <c r="AJ6" s="295"/>
      <c r="AK6" s="295"/>
      <c r="AL6" s="295"/>
      <c r="AM6" s="296"/>
      <c r="AO6" s="294" t="s">
        <v>35</v>
      </c>
      <c r="AP6" s="295"/>
      <c r="AQ6" s="295"/>
      <c r="AR6" s="295"/>
      <c r="AS6" s="295"/>
      <c r="AT6" s="295"/>
      <c r="AU6" s="296"/>
      <c r="AW6" s="294" t="s">
        <v>36</v>
      </c>
      <c r="AX6" s="295"/>
      <c r="AY6" s="295"/>
      <c r="AZ6" s="295"/>
      <c r="BA6" s="295"/>
      <c r="BB6" s="295"/>
      <c r="BC6" s="296"/>
      <c r="BE6" s="294" t="s">
        <v>37</v>
      </c>
      <c r="BF6" s="295"/>
      <c r="BG6" s="295"/>
      <c r="BH6" s="295"/>
      <c r="BI6" s="295"/>
      <c r="BJ6" s="295"/>
      <c r="BK6" s="296"/>
      <c r="BM6" s="294" t="s">
        <v>38</v>
      </c>
      <c r="BN6" s="295"/>
      <c r="BO6" s="295"/>
      <c r="BP6" s="295"/>
      <c r="BQ6" s="295"/>
      <c r="BR6" s="295"/>
      <c r="BS6" s="296"/>
      <c r="BU6" s="294" t="s">
        <v>39</v>
      </c>
      <c r="BV6" s="295"/>
      <c r="BW6" s="295"/>
      <c r="BX6" s="295"/>
      <c r="BY6" s="295"/>
      <c r="BZ6" s="295"/>
      <c r="CA6" s="296"/>
      <c r="CC6" s="294"/>
      <c r="CD6" s="295"/>
      <c r="CE6" s="295"/>
      <c r="CF6" s="295"/>
      <c r="CG6" s="295"/>
      <c r="CH6" s="295"/>
      <c r="CI6" s="296"/>
      <c r="CK6" s="294"/>
      <c r="CL6" s="295"/>
      <c r="CM6" s="295"/>
      <c r="CN6" s="295"/>
      <c r="CO6" s="295"/>
      <c r="CP6" s="295"/>
      <c r="CQ6" s="296"/>
      <c r="CS6" s="294"/>
      <c r="CT6" s="295"/>
      <c r="CU6" s="295"/>
      <c r="CV6" s="295"/>
      <c r="CW6" s="295"/>
      <c r="CX6" s="295"/>
      <c r="CY6" s="296"/>
      <c r="DA6" s="294"/>
      <c r="DB6" s="295"/>
      <c r="DC6" s="295"/>
      <c r="DD6" s="295"/>
      <c r="DE6" s="295"/>
      <c r="DF6" s="295"/>
      <c r="DG6" s="296"/>
      <c r="DI6" s="294"/>
      <c r="DJ6" s="295"/>
      <c r="DK6" s="295"/>
      <c r="DL6" s="295"/>
      <c r="DM6" s="295"/>
      <c r="DN6" s="295"/>
      <c r="DO6" s="296"/>
      <c r="DQ6" s="294"/>
      <c r="DR6" s="295"/>
      <c r="DS6" s="295"/>
      <c r="DT6" s="295"/>
      <c r="DU6" s="295"/>
      <c r="DV6" s="295"/>
      <c r="DW6" s="296"/>
      <c r="DY6" s="294"/>
      <c r="DZ6" s="295"/>
      <c r="EA6" s="295"/>
      <c r="EB6" s="295"/>
      <c r="EC6" s="295"/>
      <c r="ED6" s="295"/>
      <c r="EE6" s="296"/>
      <c r="EG6" s="294"/>
      <c r="EH6" s="295"/>
      <c r="EI6" s="295"/>
      <c r="EJ6" s="295"/>
      <c r="EK6" s="295"/>
      <c r="EL6" s="295"/>
      <c r="EM6" s="296"/>
      <c r="EO6" s="294"/>
      <c r="EP6" s="295"/>
      <c r="EQ6" s="295"/>
      <c r="ER6" s="295"/>
      <c r="ES6" s="295"/>
      <c r="ET6" s="295"/>
      <c r="EU6" s="296"/>
      <c r="EW6" s="294"/>
      <c r="EX6" s="295"/>
      <c r="EY6" s="295"/>
      <c r="EZ6" s="295"/>
      <c r="FA6" s="295"/>
      <c r="FB6" s="295"/>
      <c r="FC6" s="296"/>
    </row>
    <row r="7" spans="1:159" ht="43.5" x14ac:dyDescent="0.25">
      <c r="A7" s="51" t="s">
        <v>44</v>
      </c>
      <c r="B7" s="41" t="s">
        <v>29</v>
      </c>
      <c r="C7" s="41" t="s">
        <v>30</v>
      </c>
      <c r="D7" s="41" t="s">
        <v>31</v>
      </c>
      <c r="E7" s="41" t="s">
        <v>32</v>
      </c>
      <c r="F7" s="41" t="s">
        <v>33</v>
      </c>
      <c r="G7" s="45" t="s">
        <v>27</v>
      </c>
      <c r="H7" s="38"/>
      <c r="I7" s="51" t="s">
        <v>44</v>
      </c>
      <c r="J7" s="41" t="s">
        <v>29</v>
      </c>
      <c r="K7" s="41" t="s">
        <v>30</v>
      </c>
      <c r="L7" s="41" t="s">
        <v>31</v>
      </c>
      <c r="M7" s="41" t="s">
        <v>32</v>
      </c>
      <c r="N7" s="41" t="s">
        <v>33</v>
      </c>
      <c r="O7" s="45" t="s">
        <v>27</v>
      </c>
      <c r="P7" s="38"/>
      <c r="Q7" s="51" t="s">
        <v>44</v>
      </c>
      <c r="R7" s="41" t="s">
        <v>29</v>
      </c>
      <c r="S7" s="41" t="s">
        <v>30</v>
      </c>
      <c r="T7" s="41" t="s">
        <v>31</v>
      </c>
      <c r="U7" s="41" t="s">
        <v>32</v>
      </c>
      <c r="V7" s="41" t="s">
        <v>33</v>
      </c>
      <c r="W7" s="45" t="s">
        <v>27</v>
      </c>
      <c r="Y7" s="27" t="s">
        <v>44</v>
      </c>
      <c r="Z7" s="17" t="s">
        <v>29</v>
      </c>
      <c r="AA7" s="17" t="s">
        <v>30</v>
      </c>
      <c r="AB7" s="17" t="s">
        <v>31</v>
      </c>
      <c r="AC7" s="17" t="s">
        <v>32</v>
      </c>
      <c r="AD7" s="17" t="s">
        <v>33</v>
      </c>
      <c r="AE7" s="21" t="s">
        <v>27</v>
      </c>
      <c r="AG7" s="27" t="s">
        <v>44</v>
      </c>
      <c r="AH7" s="17" t="s">
        <v>29</v>
      </c>
      <c r="AI7" s="17" t="s">
        <v>30</v>
      </c>
      <c r="AJ7" s="17" t="s">
        <v>31</v>
      </c>
      <c r="AK7" s="17" t="s">
        <v>32</v>
      </c>
      <c r="AL7" s="17" t="s">
        <v>33</v>
      </c>
      <c r="AM7" s="21" t="s">
        <v>27</v>
      </c>
      <c r="AO7" s="27" t="s">
        <v>44</v>
      </c>
      <c r="AP7" s="17" t="s">
        <v>29</v>
      </c>
      <c r="AQ7" s="17" t="s">
        <v>30</v>
      </c>
      <c r="AR7" s="17" t="s">
        <v>31</v>
      </c>
      <c r="AS7" s="17" t="s">
        <v>32</v>
      </c>
      <c r="AT7" s="17" t="s">
        <v>33</v>
      </c>
      <c r="AU7" s="21" t="s">
        <v>27</v>
      </c>
      <c r="AW7" s="27" t="s">
        <v>44</v>
      </c>
      <c r="AX7" s="17" t="s">
        <v>29</v>
      </c>
      <c r="AY7" s="17" t="s">
        <v>30</v>
      </c>
      <c r="AZ7" s="17" t="s">
        <v>31</v>
      </c>
      <c r="BA7" s="17" t="s">
        <v>32</v>
      </c>
      <c r="BB7" s="17" t="s">
        <v>33</v>
      </c>
      <c r="BC7" s="21" t="s">
        <v>27</v>
      </c>
      <c r="BE7" s="27" t="s">
        <v>44</v>
      </c>
      <c r="BF7" s="17" t="s">
        <v>29</v>
      </c>
      <c r="BG7" s="17" t="s">
        <v>30</v>
      </c>
      <c r="BH7" s="17" t="s">
        <v>31</v>
      </c>
      <c r="BI7" s="17" t="s">
        <v>32</v>
      </c>
      <c r="BJ7" s="17" t="s">
        <v>33</v>
      </c>
      <c r="BK7" s="21" t="s">
        <v>27</v>
      </c>
      <c r="BM7" s="27" t="s">
        <v>44</v>
      </c>
      <c r="BN7" s="17" t="s">
        <v>29</v>
      </c>
      <c r="BO7" s="17" t="s">
        <v>30</v>
      </c>
      <c r="BP7" s="17" t="s">
        <v>31</v>
      </c>
      <c r="BQ7" s="17" t="s">
        <v>32</v>
      </c>
      <c r="BR7" s="17" t="s">
        <v>33</v>
      </c>
      <c r="BS7" s="21" t="s">
        <v>27</v>
      </c>
      <c r="BU7" s="27" t="s">
        <v>44</v>
      </c>
      <c r="BV7" s="17" t="s">
        <v>29</v>
      </c>
      <c r="BW7" s="17" t="s">
        <v>30</v>
      </c>
      <c r="BX7" s="17" t="s">
        <v>31</v>
      </c>
      <c r="BY7" s="17" t="s">
        <v>32</v>
      </c>
      <c r="BZ7" s="17" t="s">
        <v>33</v>
      </c>
      <c r="CA7" s="21" t="s">
        <v>27</v>
      </c>
      <c r="CC7" s="27"/>
      <c r="CD7" s="17"/>
      <c r="CE7" s="17"/>
      <c r="CF7" s="17"/>
      <c r="CG7" s="17"/>
      <c r="CH7" s="17"/>
      <c r="CI7" s="21"/>
      <c r="CK7" s="27"/>
      <c r="CL7" s="17"/>
      <c r="CM7" s="17"/>
      <c r="CN7" s="17"/>
      <c r="CO7" s="17"/>
      <c r="CP7" s="17"/>
      <c r="CQ7" s="21"/>
      <c r="CS7" s="27"/>
      <c r="CT7" s="17"/>
      <c r="CU7" s="17"/>
      <c r="CV7" s="17"/>
      <c r="CW7" s="17"/>
      <c r="CX7" s="17"/>
      <c r="CY7" s="21"/>
      <c r="DA7" s="27"/>
      <c r="DB7" s="17"/>
      <c r="DC7" s="17"/>
      <c r="DD7" s="17"/>
      <c r="DE7" s="17"/>
      <c r="DF7" s="17"/>
      <c r="DG7" s="21"/>
      <c r="DI7" s="27"/>
      <c r="DJ7" s="17"/>
      <c r="DK7" s="17"/>
      <c r="DL7" s="17"/>
      <c r="DM7" s="17"/>
      <c r="DN7" s="17"/>
      <c r="DO7" s="21"/>
      <c r="DQ7" s="27"/>
      <c r="DR7" s="17"/>
      <c r="DS7" s="17"/>
      <c r="DT7" s="17"/>
      <c r="DU7" s="17"/>
      <c r="DV7" s="17"/>
      <c r="DW7" s="21"/>
      <c r="DY7" s="27"/>
      <c r="DZ7" s="17"/>
      <c r="EA7" s="17"/>
      <c r="EB7" s="17"/>
      <c r="EC7" s="17"/>
      <c r="ED7" s="17"/>
      <c r="EE7" s="21"/>
      <c r="EG7" s="27"/>
      <c r="EH7" s="17"/>
      <c r="EI7" s="17"/>
      <c r="EJ7" s="17"/>
      <c r="EK7" s="17"/>
      <c r="EL7" s="17"/>
      <c r="EM7" s="21"/>
      <c r="EO7" s="27"/>
      <c r="EP7" s="17"/>
      <c r="EQ7" s="17"/>
      <c r="ER7" s="17"/>
      <c r="ES7" s="17"/>
      <c r="ET7" s="17"/>
      <c r="EU7" s="21"/>
      <c r="EW7" s="27"/>
      <c r="EX7" s="17"/>
      <c r="EY7" s="17"/>
      <c r="EZ7" s="17"/>
      <c r="FA7" s="17"/>
      <c r="FB7" s="17"/>
      <c r="FC7" s="21"/>
    </row>
    <row r="8" spans="1:159" x14ac:dyDescent="0.25">
      <c r="A8" s="44" t="s">
        <v>28</v>
      </c>
      <c r="B8" s="55">
        <v>8</v>
      </c>
      <c r="C8" s="55">
        <v>8</v>
      </c>
      <c r="D8" s="55">
        <v>9</v>
      </c>
      <c r="E8" s="39"/>
      <c r="F8" s="39"/>
      <c r="G8" s="46">
        <f>AVERAGE(B8:F8)</f>
        <v>8.3333333333333339</v>
      </c>
      <c r="H8" s="38"/>
      <c r="I8" s="44" t="s">
        <v>28</v>
      </c>
      <c r="J8" s="56">
        <v>9</v>
      </c>
      <c r="K8" s="56">
        <v>10</v>
      </c>
      <c r="L8" s="56">
        <v>10</v>
      </c>
      <c r="M8" s="56">
        <v>7</v>
      </c>
      <c r="N8" s="39">
        <v>8</v>
      </c>
      <c r="O8" s="46">
        <f>AVERAGE(J8:N8)</f>
        <v>8.8000000000000007</v>
      </c>
      <c r="P8" s="38"/>
      <c r="Q8" s="44" t="s">
        <v>28</v>
      </c>
      <c r="R8" s="57">
        <v>9</v>
      </c>
      <c r="S8" s="39">
        <v>8</v>
      </c>
      <c r="T8" s="39">
        <v>7</v>
      </c>
      <c r="U8" s="39">
        <v>10</v>
      </c>
      <c r="V8" s="39">
        <v>8</v>
      </c>
      <c r="W8" s="46">
        <f>AVERAGE(R8:V8)</f>
        <v>8.4</v>
      </c>
      <c r="Y8" s="20" t="s">
        <v>28</v>
      </c>
      <c r="Z8" s="16"/>
      <c r="AA8" s="16"/>
      <c r="AB8" s="16"/>
      <c r="AC8" s="16"/>
      <c r="AD8" s="16"/>
      <c r="AE8" s="22" t="e">
        <f>AVERAGE(Z8:AD8)</f>
        <v>#DIV/0!</v>
      </c>
      <c r="AG8" s="20" t="s">
        <v>28</v>
      </c>
      <c r="AH8" s="16"/>
      <c r="AI8" s="16"/>
      <c r="AJ8" s="16"/>
      <c r="AK8" s="16"/>
      <c r="AL8" s="16"/>
      <c r="AM8" s="22" t="e">
        <f>AVERAGE(AH8:AL8)</f>
        <v>#DIV/0!</v>
      </c>
      <c r="AO8" s="20" t="s">
        <v>28</v>
      </c>
      <c r="AP8" s="16"/>
      <c r="AQ8" s="16"/>
      <c r="AR8" s="16"/>
      <c r="AS8" s="16"/>
      <c r="AT8" s="16"/>
      <c r="AU8" s="22" t="e">
        <f>AVERAGE(AP8:AT8)</f>
        <v>#DIV/0!</v>
      </c>
      <c r="AW8" s="20" t="s">
        <v>28</v>
      </c>
      <c r="AX8" s="16"/>
      <c r="AY8" s="16"/>
      <c r="AZ8" s="16"/>
      <c r="BA8" s="16"/>
      <c r="BB8" s="16"/>
      <c r="BC8" s="22" t="e">
        <f>AVERAGE(AX8:BB8)</f>
        <v>#DIV/0!</v>
      </c>
      <c r="BE8" s="20" t="s">
        <v>28</v>
      </c>
      <c r="BF8" s="16"/>
      <c r="BG8" s="16"/>
      <c r="BH8" s="16"/>
      <c r="BI8" s="16"/>
      <c r="BJ8" s="16"/>
      <c r="BK8" s="22" t="e">
        <f>AVERAGE(BF8:BJ8)</f>
        <v>#DIV/0!</v>
      </c>
      <c r="BM8" s="20" t="s">
        <v>28</v>
      </c>
      <c r="BN8" s="16"/>
      <c r="BO8" s="16"/>
      <c r="BP8" s="16"/>
      <c r="BQ8" s="16"/>
      <c r="BR8" s="16"/>
      <c r="BS8" s="22" t="e">
        <f>AVERAGE(BN8:BR8)</f>
        <v>#DIV/0!</v>
      </c>
      <c r="BU8" s="20" t="s">
        <v>28</v>
      </c>
      <c r="BV8" s="16"/>
      <c r="BW8" s="16"/>
      <c r="BX8" s="16"/>
      <c r="BY8" s="16"/>
      <c r="BZ8" s="16"/>
      <c r="CA8" s="22" t="e">
        <f>AVERAGE(BV8:BZ8)</f>
        <v>#DIV/0!</v>
      </c>
      <c r="CC8" s="20"/>
      <c r="CD8" s="16"/>
      <c r="CE8" s="16"/>
      <c r="CF8" s="16"/>
      <c r="CG8" s="16"/>
      <c r="CH8" s="16"/>
      <c r="CI8" s="22"/>
      <c r="CK8" s="20"/>
      <c r="CL8" s="16"/>
      <c r="CM8" s="16"/>
      <c r="CN8" s="16"/>
      <c r="CO8" s="16"/>
      <c r="CP8" s="16"/>
      <c r="CQ8" s="22"/>
      <c r="CS8" s="20"/>
      <c r="CT8" s="16"/>
      <c r="CU8" s="16"/>
      <c r="CV8" s="16"/>
      <c r="CW8" s="16"/>
      <c r="CX8" s="16"/>
      <c r="CY8" s="22"/>
      <c r="DA8" s="20"/>
      <c r="DB8" s="16"/>
      <c r="DC8" s="16"/>
      <c r="DD8" s="16"/>
      <c r="DE8" s="16"/>
      <c r="DF8" s="16"/>
      <c r="DG8" s="22"/>
      <c r="DI8" s="20"/>
      <c r="DJ8" s="16"/>
      <c r="DK8" s="16"/>
      <c r="DL8" s="16"/>
      <c r="DM8" s="16"/>
      <c r="DN8" s="16"/>
      <c r="DO8" s="22"/>
      <c r="DQ8" s="20"/>
      <c r="DR8" s="16"/>
      <c r="DS8" s="16"/>
      <c r="DT8" s="16"/>
      <c r="DU8" s="16"/>
      <c r="DV8" s="16"/>
      <c r="DW8" s="22"/>
      <c r="DY8" s="20"/>
      <c r="DZ8" s="16"/>
      <c r="EA8" s="16"/>
      <c r="EB8" s="16"/>
      <c r="EC8" s="16"/>
      <c r="ED8" s="16"/>
      <c r="EE8" s="22"/>
      <c r="EG8" s="20"/>
      <c r="EH8" s="16"/>
      <c r="EI8" s="16"/>
      <c r="EJ8" s="16"/>
      <c r="EK8" s="16"/>
      <c r="EL8" s="16"/>
      <c r="EM8" s="22"/>
      <c r="EO8" s="20"/>
      <c r="EP8" s="16"/>
      <c r="EQ8" s="16"/>
      <c r="ER8" s="16"/>
      <c r="ES8" s="16"/>
      <c r="ET8" s="16"/>
      <c r="EU8" s="22"/>
      <c r="EW8" s="20"/>
      <c r="EX8" s="16"/>
      <c r="EY8" s="16"/>
      <c r="EZ8" s="16"/>
      <c r="FA8" s="16"/>
      <c r="FB8" s="16"/>
      <c r="FC8" s="22"/>
    </row>
    <row r="9" spans="1:159" ht="16.5" thickBot="1" x14ac:dyDescent="0.3">
      <c r="A9" s="48"/>
      <c r="B9" s="48"/>
      <c r="C9" s="48"/>
      <c r="D9" s="48"/>
      <c r="E9" s="48"/>
      <c r="F9" s="49" t="s">
        <v>34</v>
      </c>
      <c r="G9" s="50">
        <f>AVERAGE(B8:F8)</f>
        <v>8.3333333333333339</v>
      </c>
      <c r="H9" s="38"/>
      <c r="I9" s="48"/>
      <c r="J9" s="48"/>
      <c r="K9" s="48"/>
      <c r="L9" s="48"/>
      <c r="M9" s="48"/>
      <c r="N9" s="49" t="s">
        <v>34</v>
      </c>
      <c r="O9" s="50">
        <f>AVERAGE(J8:N8)</f>
        <v>8.8000000000000007</v>
      </c>
      <c r="P9" s="38"/>
      <c r="Q9" s="48"/>
      <c r="R9" s="48"/>
      <c r="S9" s="48"/>
      <c r="T9" s="48"/>
      <c r="U9" s="48"/>
      <c r="V9" s="49" t="s">
        <v>34</v>
      </c>
      <c r="W9" s="50">
        <f>AVERAGE(R8:V8)</f>
        <v>8.4</v>
      </c>
      <c r="Y9" s="24"/>
      <c r="Z9" s="24"/>
      <c r="AA9" s="24"/>
      <c r="AB9" s="24"/>
      <c r="AC9" s="24"/>
      <c r="AD9" s="25" t="s">
        <v>34</v>
      </c>
      <c r="AE9" s="26" t="e">
        <f>AVERAGE(Z8:AD8)</f>
        <v>#DIV/0!</v>
      </c>
      <c r="AG9" s="24"/>
      <c r="AH9" s="24"/>
      <c r="AI9" s="24"/>
      <c r="AJ9" s="24"/>
      <c r="AK9" s="24"/>
      <c r="AL9" s="25" t="s">
        <v>34</v>
      </c>
      <c r="AM9" s="26" t="e">
        <f>AVERAGE(AH8:AL8)</f>
        <v>#DIV/0!</v>
      </c>
      <c r="AO9" s="24"/>
      <c r="AP9" s="24"/>
      <c r="AQ9" s="24"/>
      <c r="AR9" s="24"/>
      <c r="AS9" s="24"/>
      <c r="AT9" s="25" t="s">
        <v>34</v>
      </c>
      <c r="AU9" s="26" t="e">
        <f>AVERAGE(AP8:AT8)</f>
        <v>#DIV/0!</v>
      </c>
      <c r="AW9" s="24"/>
      <c r="AX9" s="24"/>
      <c r="AY9" s="24"/>
      <c r="AZ9" s="24"/>
      <c r="BA9" s="24"/>
      <c r="BB9" s="25" t="s">
        <v>34</v>
      </c>
      <c r="BC9" s="26" t="e">
        <f>AVERAGE(AX8:BB8)</f>
        <v>#DIV/0!</v>
      </c>
      <c r="BE9" s="24"/>
      <c r="BF9" s="24"/>
      <c r="BG9" s="24"/>
      <c r="BH9" s="24"/>
      <c r="BI9" s="24"/>
      <c r="BJ9" s="25" t="s">
        <v>34</v>
      </c>
      <c r="BK9" s="26" t="e">
        <f>AVERAGE(BF8:BJ8)</f>
        <v>#DIV/0!</v>
      </c>
      <c r="BM9" s="24"/>
      <c r="BN9" s="24"/>
      <c r="BO9" s="24"/>
      <c r="BP9" s="24"/>
      <c r="BQ9" s="24"/>
      <c r="BR9" s="25" t="s">
        <v>34</v>
      </c>
      <c r="BS9" s="26" t="e">
        <f>AVERAGE(BN8:BR8)</f>
        <v>#DIV/0!</v>
      </c>
      <c r="BU9" s="24"/>
      <c r="BV9" s="24"/>
      <c r="BW9" s="24"/>
      <c r="BX9" s="24"/>
      <c r="BY9" s="24"/>
      <c r="BZ9" s="25" t="s">
        <v>34</v>
      </c>
      <c r="CA9" s="26" t="e">
        <f>AVERAGE(BV8:BZ8)</f>
        <v>#DIV/0!</v>
      </c>
      <c r="CC9" s="24"/>
      <c r="CD9" s="24"/>
      <c r="CE9" s="24"/>
      <c r="CF9" s="24"/>
      <c r="CG9" s="24"/>
      <c r="CH9" s="25"/>
      <c r="CI9" s="26"/>
      <c r="CK9" s="24"/>
      <c r="CL9" s="24"/>
      <c r="CM9" s="24"/>
      <c r="CN9" s="24"/>
      <c r="CO9" s="24"/>
      <c r="CP9" s="25"/>
      <c r="CQ9" s="26"/>
      <c r="CS9" s="24"/>
      <c r="CT9" s="24"/>
      <c r="CU9" s="24"/>
      <c r="CV9" s="24"/>
      <c r="CW9" s="24"/>
      <c r="CX9" s="25"/>
      <c r="CY9" s="26"/>
      <c r="DA9" s="24"/>
      <c r="DB9" s="24"/>
      <c r="DC9" s="24"/>
      <c r="DD9" s="24"/>
      <c r="DE9" s="24"/>
      <c r="DF9" s="25"/>
      <c r="DG9" s="26"/>
      <c r="DI9" s="24"/>
      <c r="DJ9" s="24"/>
      <c r="DK9" s="24"/>
      <c r="DL9" s="24"/>
      <c r="DM9" s="24"/>
      <c r="DN9" s="25"/>
      <c r="DO9" s="26"/>
      <c r="DQ9" s="24"/>
      <c r="DR9" s="24"/>
      <c r="DS9" s="24"/>
      <c r="DT9" s="24"/>
      <c r="DU9" s="24"/>
      <c r="DV9" s="25"/>
      <c r="DW9" s="26"/>
      <c r="DY9" s="24"/>
      <c r="DZ9" s="24"/>
      <c r="EA9" s="24"/>
      <c r="EB9" s="24"/>
      <c r="EC9" s="24"/>
      <c r="ED9" s="25"/>
      <c r="EE9" s="26"/>
      <c r="EG9" s="24"/>
      <c r="EH9" s="24"/>
      <c r="EI9" s="24"/>
      <c r="EJ9" s="24"/>
      <c r="EK9" s="24"/>
      <c r="EL9" s="25"/>
      <c r="EM9" s="26"/>
      <c r="EO9" s="24"/>
      <c r="EP9" s="24"/>
      <c r="EQ9" s="24"/>
      <c r="ER9" s="24"/>
      <c r="ES9" s="24"/>
      <c r="ET9" s="25"/>
      <c r="EU9" s="26"/>
      <c r="EW9" s="24"/>
      <c r="EX9" s="24"/>
      <c r="EY9" s="24"/>
      <c r="EZ9" s="24"/>
      <c r="FA9" s="24"/>
      <c r="FB9" s="25"/>
      <c r="FC9" s="26"/>
    </row>
    <row r="10" spans="1:159" s="38" customFormat="1" x14ac:dyDescent="0.25">
      <c r="G10" s="42">
        <f>COUNT(B8:F8)</f>
        <v>3</v>
      </c>
      <c r="O10" s="42">
        <f>COUNT(J8:N8)</f>
        <v>5</v>
      </c>
      <c r="W10" s="42">
        <f>COUNT(R8:V8)</f>
        <v>5</v>
      </c>
      <c r="AE10" s="42">
        <f>COUNT(Z8:AD8)</f>
        <v>0</v>
      </c>
      <c r="AM10" s="42">
        <f>COUNT(AH8:AL8)</f>
        <v>0</v>
      </c>
      <c r="AU10" s="42">
        <f>COUNT(AP8:AT8)</f>
        <v>0</v>
      </c>
      <c r="BC10" s="42">
        <f>COUNT(AX8:BB8)</f>
        <v>0</v>
      </c>
      <c r="BK10" s="42">
        <f>COUNT(BF8:BJ8)</f>
        <v>0</v>
      </c>
      <c r="BS10" s="42">
        <f>COUNT(BN8:BR8)</f>
        <v>0</v>
      </c>
      <c r="CA10" s="42">
        <f>COUNT(BV8:BZ8)</f>
        <v>0</v>
      </c>
      <c r="CI10" s="42"/>
      <c r="CQ10" s="42"/>
      <c r="CY10" s="42"/>
      <c r="DG10" s="42"/>
      <c r="DO10" s="42"/>
      <c r="DW10" s="42"/>
      <c r="EE10" s="42"/>
      <c r="EM10" s="42"/>
      <c r="EU10" s="42"/>
      <c r="FC10" s="42"/>
    </row>
    <row r="11" spans="1:159" s="47" customFormat="1" ht="28.5" hidden="1" customHeight="1" x14ac:dyDescent="0.25">
      <c r="A11" s="294"/>
      <c r="B11" s="295"/>
      <c r="C11" s="295"/>
      <c r="D11" s="295"/>
      <c r="E11" s="295"/>
      <c r="F11" s="295"/>
      <c r="G11" s="296"/>
      <c r="I11" s="294"/>
      <c r="J11" s="295"/>
      <c r="K11" s="295"/>
      <c r="L11" s="295"/>
      <c r="M11" s="295"/>
      <c r="N11" s="295"/>
      <c r="O11" s="296"/>
      <c r="Q11" s="294"/>
      <c r="R11" s="295"/>
      <c r="S11" s="295"/>
      <c r="T11" s="295"/>
      <c r="U11" s="295"/>
      <c r="V11" s="295"/>
      <c r="W11" s="296"/>
      <c r="Y11" s="294"/>
      <c r="Z11" s="295"/>
      <c r="AA11" s="295"/>
      <c r="AB11" s="295"/>
      <c r="AC11" s="295"/>
      <c r="AD11" s="295"/>
      <c r="AE11" s="296"/>
      <c r="AG11" s="294"/>
      <c r="AH11" s="295"/>
      <c r="AI11" s="295"/>
      <c r="AJ11" s="295"/>
      <c r="AK11" s="295"/>
      <c r="AL11" s="295"/>
      <c r="AM11" s="296"/>
      <c r="AO11" s="294"/>
      <c r="AP11" s="295"/>
      <c r="AQ11" s="295"/>
      <c r="AR11" s="295"/>
      <c r="AS11" s="295"/>
      <c r="AT11" s="295"/>
      <c r="AU11" s="296"/>
      <c r="AW11" s="294"/>
      <c r="AX11" s="295"/>
      <c r="AY11" s="295"/>
      <c r="AZ11" s="295"/>
      <c r="BA11" s="295"/>
      <c r="BB11" s="295"/>
      <c r="BC11" s="296"/>
      <c r="BE11" s="294"/>
      <c r="BF11" s="295"/>
      <c r="BG11" s="295"/>
      <c r="BH11" s="295"/>
      <c r="BI11" s="295"/>
      <c r="BJ11" s="295"/>
      <c r="BK11" s="296"/>
      <c r="BM11" s="294"/>
      <c r="BN11" s="295"/>
      <c r="BO11" s="295"/>
      <c r="BP11" s="295"/>
      <c r="BQ11" s="295"/>
      <c r="BR11" s="295"/>
      <c r="BS11" s="296"/>
      <c r="BU11" s="294"/>
      <c r="BV11" s="295"/>
      <c r="BW11" s="295"/>
      <c r="BX11" s="295"/>
      <c r="BY11" s="295"/>
      <c r="BZ11" s="295"/>
      <c r="CA11" s="296"/>
      <c r="CC11" s="294"/>
      <c r="CD11" s="295"/>
      <c r="CE11" s="295"/>
      <c r="CF11" s="295"/>
      <c r="CG11" s="295"/>
      <c r="CH11" s="295"/>
      <c r="CI11" s="296"/>
      <c r="CK11" s="294"/>
      <c r="CL11" s="295"/>
      <c r="CM11" s="295"/>
      <c r="CN11" s="295"/>
      <c r="CO11" s="295"/>
      <c r="CP11" s="295"/>
      <c r="CQ11" s="296"/>
      <c r="CS11" s="294"/>
      <c r="CT11" s="295"/>
      <c r="CU11" s="295"/>
      <c r="CV11" s="295"/>
      <c r="CW11" s="295"/>
      <c r="CX11" s="295"/>
      <c r="CY11" s="296"/>
      <c r="DA11" s="294"/>
      <c r="DB11" s="295"/>
      <c r="DC11" s="295"/>
      <c r="DD11" s="295"/>
      <c r="DE11" s="295"/>
      <c r="DF11" s="295"/>
      <c r="DG11" s="296"/>
      <c r="DI11" s="294"/>
      <c r="DJ11" s="295"/>
      <c r="DK11" s="295"/>
      <c r="DL11" s="295"/>
      <c r="DM11" s="295"/>
      <c r="DN11" s="295"/>
      <c r="DO11" s="296"/>
      <c r="DQ11" s="294"/>
      <c r="DR11" s="295"/>
      <c r="DS11" s="295"/>
      <c r="DT11" s="295"/>
      <c r="DU11" s="295"/>
      <c r="DV11" s="295"/>
      <c r="DW11" s="296"/>
      <c r="DY11" s="294"/>
      <c r="DZ11" s="295"/>
      <c r="EA11" s="295"/>
      <c r="EB11" s="295"/>
      <c r="EC11" s="295"/>
      <c r="ED11" s="295"/>
      <c r="EE11" s="296"/>
      <c r="EG11" s="294"/>
      <c r="EH11" s="295"/>
      <c r="EI11" s="295"/>
      <c r="EJ11" s="295"/>
      <c r="EK11" s="295"/>
      <c r="EL11" s="295"/>
      <c r="EM11" s="296"/>
      <c r="EO11" s="294"/>
      <c r="EP11" s="295"/>
      <c r="EQ11" s="295"/>
      <c r="ER11" s="295"/>
      <c r="ES11" s="295"/>
      <c r="ET11" s="295"/>
      <c r="EU11" s="296"/>
      <c r="EW11" s="294"/>
      <c r="EX11" s="295"/>
      <c r="EY11" s="295"/>
      <c r="EZ11" s="295"/>
      <c r="FA11" s="295"/>
      <c r="FB11" s="295"/>
      <c r="FC11" s="296"/>
    </row>
    <row r="12" spans="1:159" s="38" customFormat="1" hidden="1" x14ac:dyDescent="0.25">
      <c r="A12" s="51"/>
      <c r="B12" s="41"/>
      <c r="C12" s="41"/>
      <c r="D12" s="41"/>
      <c r="E12" s="41"/>
      <c r="F12" s="41"/>
      <c r="G12" s="45"/>
      <c r="I12" s="51"/>
      <c r="J12" s="41"/>
      <c r="K12" s="41"/>
      <c r="L12" s="41"/>
      <c r="M12" s="41"/>
      <c r="N12" s="41"/>
      <c r="O12" s="45"/>
      <c r="Q12" s="51"/>
      <c r="R12" s="41"/>
      <c r="S12" s="41"/>
      <c r="T12" s="41"/>
      <c r="U12" s="41"/>
      <c r="V12" s="41"/>
      <c r="W12" s="45"/>
      <c r="Y12" s="51"/>
      <c r="Z12" s="41"/>
      <c r="AA12" s="41"/>
      <c r="AB12" s="41"/>
      <c r="AC12" s="41"/>
      <c r="AD12" s="41"/>
      <c r="AE12" s="45"/>
      <c r="AG12" s="51"/>
      <c r="AH12" s="41"/>
      <c r="AI12" s="41"/>
      <c r="AJ12" s="41"/>
      <c r="AK12" s="41"/>
      <c r="AL12" s="41"/>
      <c r="AM12" s="45"/>
      <c r="AO12" s="51"/>
      <c r="AP12" s="41"/>
      <c r="AQ12" s="41"/>
      <c r="AR12" s="41"/>
      <c r="AS12" s="41"/>
      <c r="AT12" s="41"/>
      <c r="AU12" s="45"/>
      <c r="AW12" s="51"/>
      <c r="AX12" s="41"/>
      <c r="AY12" s="41"/>
      <c r="AZ12" s="41"/>
      <c r="BA12" s="41"/>
      <c r="BB12" s="41"/>
      <c r="BC12" s="45"/>
      <c r="BE12" s="51"/>
      <c r="BF12" s="41"/>
      <c r="BG12" s="41"/>
      <c r="BH12" s="41"/>
      <c r="BI12" s="41"/>
      <c r="BJ12" s="41"/>
      <c r="BK12" s="45"/>
      <c r="BM12" s="51"/>
      <c r="BN12" s="41"/>
      <c r="BO12" s="41"/>
      <c r="BP12" s="41"/>
      <c r="BQ12" s="41"/>
      <c r="BR12" s="41"/>
      <c r="BS12" s="45"/>
      <c r="BU12" s="51"/>
      <c r="BV12" s="41"/>
      <c r="BW12" s="41"/>
      <c r="BX12" s="41"/>
      <c r="BY12" s="41"/>
      <c r="BZ12" s="41"/>
      <c r="CA12" s="45"/>
      <c r="CC12" s="51"/>
      <c r="CD12" s="41"/>
      <c r="CE12" s="41"/>
      <c r="CF12" s="41"/>
      <c r="CG12" s="41"/>
      <c r="CH12" s="41"/>
      <c r="CI12" s="45"/>
      <c r="CK12" s="51"/>
      <c r="CL12" s="41"/>
      <c r="CM12" s="41"/>
      <c r="CN12" s="41"/>
      <c r="CO12" s="41"/>
      <c r="CP12" s="41"/>
      <c r="CQ12" s="45"/>
      <c r="CS12" s="51"/>
      <c r="CT12" s="41"/>
      <c r="CU12" s="41"/>
      <c r="CV12" s="41"/>
      <c r="CW12" s="41"/>
      <c r="CX12" s="41"/>
      <c r="CY12" s="45"/>
      <c r="DA12" s="51"/>
      <c r="DB12" s="41"/>
      <c r="DC12" s="41"/>
      <c r="DD12" s="41"/>
      <c r="DE12" s="41"/>
      <c r="DF12" s="41"/>
      <c r="DG12" s="45"/>
      <c r="DI12" s="51"/>
      <c r="DJ12" s="41"/>
      <c r="DK12" s="41"/>
      <c r="DL12" s="41"/>
      <c r="DM12" s="41"/>
      <c r="DN12" s="41"/>
      <c r="DO12" s="45"/>
      <c r="DQ12" s="51"/>
      <c r="DR12" s="41"/>
      <c r="DS12" s="41"/>
      <c r="DT12" s="41"/>
      <c r="DU12" s="41"/>
      <c r="DV12" s="41"/>
      <c r="DW12" s="45"/>
      <c r="DY12" s="51"/>
      <c r="DZ12" s="41"/>
      <c r="EA12" s="41"/>
      <c r="EB12" s="41"/>
      <c r="EC12" s="41"/>
      <c r="ED12" s="41"/>
      <c r="EE12" s="45"/>
      <c r="EG12" s="51"/>
      <c r="EH12" s="41"/>
      <c r="EI12" s="41"/>
      <c r="EJ12" s="41"/>
      <c r="EK12" s="41"/>
      <c r="EL12" s="41"/>
      <c r="EM12" s="45"/>
      <c r="EO12" s="51"/>
      <c r="EP12" s="41"/>
      <c r="EQ12" s="41"/>
      <c r="ER12" s="41"/>
      <c r="ES12" s="41"/>
      <c r="ET12" s="41"/>
      <c r="EU12" s="45"/>
      <c r="EW12" s="51"/>
      <c r="EX12" s="41"/>
      <c r="EY12" s="41"/>
      <c r="EZ12" s="41"/>
      <c r="FA12" s="41"/>
      <c r="FB12" s="41"/>
      <c r="FC12" s="45"/>
    </row>
    <row r="13" spans="1:159" s="38" customFormat="1" hidden="1" x14ac:dyDescent="0.25">
      <c r="A13" s="44"/>
      <c r="B13" s="57"/>
      <c r="C13" s="57"/>
      <c r="D13" s="57"/>
      <c r="E13" s="57"/>
      <c r="F13" s="57"/>
      <c r="G13" s="46"/>
      <c r="I13" s="44"/>
      <c r="J13" s="57"/>
      <c r="K13" s="57"/>
      <c r="L13" s="57"/>
      <c r="M13" s="57"/>
      <c r="N13" s="57"/>
      <c r="O13" s="46"/>
      <c r="Q13" s="44"/>
      <c r="R13" s="57"/>
      <c r="S13" s="57"/>
      <c r="T13" s="57"/>
      <c r="U13" s="57"/>
      <c r="V13" s="57"/>
      <c r="W13" s="46"/>
      <c r="Y13" s="44"/>
      <c r="Z13" s="57"/>
      <c r="AA13" s="57"/>
      <c r="AB13" s="57"/>
      <c r="AC13" s="57"/>
      <c r="AD13" s="57"/>
      <c r="AE13" s="46"/>
      <c r="AG13" s="44"/>
      <c r="AH13" s="57"/>
      <c r="AI13" s="57"/>
      <c r="AJ13" s="57"/>
      <c r="AK13" s="57"/>
      <c r="AL13" s="57"/>
      <c r="AM13" s="46"/>
      <c r="AO13" s="44"/>
      <c r="AP13" s="57"/>
      <c r="AQ13" s="57"/>
      <c r="AR13" s="57"/>
      <c r="AS13" s="57"/>
      <c r="AT13" s="57"/>
      <c r="AU13" s="46"/>
      <c r="AW13" s="44"/>
      <c r="AX13" s="57"/>
      <c r="AY13" s="57"/>
      <c r="AZ13" s="57"/>
      <c r="BA13" s="57"/>
      <c r="BB13" s="57"/>
      <c r="BC13" s="46"/>
      <c r="BE13" s="44"/>
      <c r="BF13" s="57"/>
      <c r="BG13" s="57"/>
      <c r="BH13" s="57"/>
      <c r="BI13" s="57"/>
      <c r="BJ13" s="57"/>
      <c r="BK13" s="46"/>
      <c r="BM13" s="44"/>
      <c r="BN13" s="57"/>
      <c r="BO13" s="57"/>
      <c r="BP13" s="57"/>
      <c r="BQ13" s="57"/>
      <c r="BR13" s="57"/>
      <c r="BS13" s="46"/>
      <c r="BU13" s="44"/>
      <c r="BV13" s="57"/>
      <c r="BW13" s="57"/>
      <c r="BX13" s="57"/>
      <c r="BY13" s="57"/>
      <c r="BZ13" s="57"/>
      <c r="CA13" s="46"/>
      <c r="CC13" s="44"/>
      <c r="CD13" s="57"/>
      <c r="CE13" s="57"/>
      <c r="CF13" s="57"/>
      <c r="CG13" s="57"/>
      <c r="CH13" s="57"/>
      <c r="CI13" s="46"/>
      <c r="CK13" s="44"/>
      <c r="CL13" s="57"/>
      <c r="CM13" s="57"/>
      <c r="CN13" s="57"/>
      <c r="CO13" s="57"/>
      <c r="CP13" s="57"/>
      <c r="CQ13" s="46"/>
      <c r="CS13" s="44"/>
      <c r="CT13" s="57"/>
      <c r="CU13" s="57"/>
      <c r="CV13" s="57"/>
      <c r="CW13" s="57"/>
      <c r="CX13" s="57"/>
      <c r="CY13" s="46"/>
      <c r="DA13" s="44"/>
      <c r="DB13" s="57"/>
      <c r="DC13" s="57"/>
      <c r="DD13" s="57"/>
      <c r="DE13" s="57"/>
      <c r="DF13" s="57"/>
      <c r="DG13" s="46"/>
      <c r="DI13" s="44"/>
      <c r="DJ13" s="57"/>
      <c r="DK13" s="57"/>
      <c r="DL13" s="57"/>
      <c r="DM13" s="57"/>
      <c r="DN13" s="57"/>
      <c r="DO13" s="46"/>
      <c r="DQ13" s="44"/>
      <c r="DR13" s="57"/>
      <c r="DS13" s="57"/>
      <c r="DT13" s="57"/>
      <c r="DU13" s="57"/>
      <c r="DV13" s="57"/>
      <c r="DW13" s="46"/>
      <c r="DY13" s="44"/>
      <c r="DZ13" s="57"/>
      <c r="EA13" s="57"/>
      <c r="EB13" s="57"/>
      <c r="EC13" s="57"/>
      <c r="ED13" s="57"/>
      <c r="EE13" s="46"/>
      <c r="EG13" s="44"/>
      <c r="EH13" s="57"/>
      <c r="EI13" s="57"/>
      <c r="EJ13" s="57"/>
      <c r="EK13" s="57"/>
      <c r="EL13" s="57"/>
      <c r="EM13" s="46"/>
      <c r="EO13" s="44"/>
      <c r="EP13" s="57"/>
      <c r="EQ13" s="57"/>
      <c r="ER13" s="57"/>
      <c r="ES13" s="57"/>
      <c r="ET13" s="57"/>
      <c r="EU13" s="46"/>
      <c r="EW13" s="44"/>
      <c r="EX13" s="57"/>
      <c r="EY13" s="57"/>
      <c r="EZ13" s="57"/>
      <c r="FA13" s="57"/>
      <c r="FB13" s="57"/>
      <c r="FC13" s="46"/>
    </row>
    <row r="14" spans="1:159" s="38" customFormat="1" hidden="1" x14ac:dyDescent="0.25">
      <c r="A14" s="44"/>
      <c r="B14" s="57"/>
      <c r="C14" s="57"/>
      <c r="D14" s="57"/>
      <c r="E14" s="57"/>
      <c r="F14" s="57"/>
      <c r="G14" s="46"/>
      <c r="I14" s="44"/>
      <c r="J14" s="57"/>
      <c r="K14" s="57"/>
      <c r="L14" s="57"/>
      <c r="M14" s="57"/>
      <c r="N14" s="57"/>
      <c r="O14" s="46"/>
      <c r="Q14" s="44"/>
      <c r="R14" s="57"/>
      <c r="S14" s="57"/>
      <c r="T14" s="57"/>
      <c r="U14" s="57"/>
      <c r="V14" s="57"/>
      <c r="W14" s="46"/>
      <c r="Y14" s="44"/>
      <c r="Z14" s="57"/>
      <c r="AA14" s="57"/>
      <c r="AB14" s="57"/>
      <c r="AC14" s="57"/>
      <c r="AD14" s="57"/>
      <c r="AE14" s="46"/>
      <c r="AG14" s="44"/>
      <c r="AH14" s="57"/>
      <c r="AI14" s="57"/>
      <c r="AJ14" s="57"/>
      <c r="AK14" s="57"/>
      <c r="AL14" s="57"/>
      <c r="AM14" s="46"/>
      <c r="AO14" s="44"/>
      <c r="AP14" s="57"/>
      <c r="AQ14" s="57"/>
      <c r="AR14" s="57"/>
      <c r="AS14" s="57"/>
      <c r="AT14" s="57"/>
      <c r="AU14" s="46"/>
      <c r="AW14" s="44"/>
      <c r="AX14" s="57"/>
      <c r="AY14" s="57"/>
      <c r="AZ14" s="57"/>
      <c r="BA14" s="57"/>
      <c r="BB14" s="57"/>
      <c r="BC14" s="46"/>
      <c r="BE14" s="44"/>
      <c r="BF14" s="57"/>
      <c r="BG14" s="57"/>
      <c r="BH14" s="57"/>
      <c r="BI14" s="57"/>
      <c r="BJ14" s="57"/>
      <c r="BK14" s="46"/>
      <c r="BM14" s="44"/>
      <c r="BN14" s="57"/>
      <c r="BO14" s="57"/>
      <c r="BP14" s="57"/>
      <c r="BQ14" s="57"/>
      <c r="BR14" s="57"/>
      <c r="BS14" s="46"/>
      <c r="BU14" s="44"/>
      <c r="BV14" s="57"/>
      <c r="BW14" s="57"/>
      <c r="BX14" s="57"/>
      <c r="BY14" s="57"/>
      <c r="BZ14" s="57"/>
      <c r="CA14" s="46"/>
      <c r="CC14" s="44"/>
      <c r="CD14" s="57"/>
      <c r="CE14" s="57"/>
      <c r="CF14" s="57"/>
      <c r="CG14" s="57"/>
      <c r="CH14" s="57"/>
      <c r="CI14" s="46"/>
      <c r="CK14" s="44"/>
      <c r="CL14" s="57"/>
      <c r="CM14" s="57"/>
      <c r="CN14" s="57"/>
      <c r="CO14" s="57"/>
      <c r="CP14" s="57"/>
      <c r="CQ14" s="46"/>
      <c r="CS14" s="44"/>
      <c r="CT14" s="57"/>
      <c r="CU14" s="57"/>
      <c r="CV14" s="57"/>
      <c r="CW14" s="57"/>
      <c r="CX14" s="57"/>
      <c r="CY14" s="46"/>
      <c r="DA14" s="44"/>
      <c r="DB14" s="57"/>
      <c r="DC14" s="57"/>
      <c r="DD14" s="57"/>
      <c r="DE14" s="57"/>
      <c r="DF14" s="57"/>
      <c r="DG14" s="46"/>
      <c r="DI14" s="44"/>
      <c r="DJ14" s="57"/>
      <c r="DK14" s="57"/>
      <c r="DL14" s="57"/>
      <c r="DM14" s="57"/>
      <c r="DN14" s="57"/>
      <c r="DO14" s="46"/>
      <c r="DQ14" s="44"/>
      <c r="DR14" s="57"/>
      <c r="DS14" s="57"/>
      <c r="DT14" s="57"/>
      <c r="DU14" s="57"/>
      <c r="DV14" s="57"/>
      <c r="DW14" s="46"/>
      <c r="DY14" s="44"/>
      <c r="DZ14" s="57"/>
      <c r="EA14" s="57"/>
      <c r="EB14" s="57"/>
      <c r="EC14" s="57"/>
      <c r="ED14" s="57"/>
      <c r="EE14" s="46"/>
      <c r="EG14" s="44"/>
      <c r="EH14" s="57"/>
      <c r="EI14" s="57"/>
      <c r="EJ14" s="57"/>
      <c r="EK14" s="57"/>
      <c r="EL14" s="57"/>
      <c r="EM14" s="46"/>
      <c r="EO14" s="44"/>
      <c r="EP14" s="57"/>
      <c r="EQ14" s="57"/>
      <c r="ER14" s="57"/>
      <c r="ES14" s="57"/>
      <c r="ET14" s="57"/>
      <c r="EU14" s="46"/>
      <c r="EW14" s="44"/>
      <c r="EX14" s="57"/>
      <c r="EY14" s="57"/>
      <c r="EZ14" s="57"/>
      <c r="FA14" s="57"/>
      <c r="FB14" s="57"/>
      <c r="FC14" s="46"/>
    </row>
    <row r="15" spans="1:159" s="38" customFormat="1" hidden="1" x14ac:dyDescent="0.25">
      <c r="A15" s="44"/>
      <c r="B15" s="57"/>
      <c r="C15" s="57"/>
      <c r="D15" s="57"/>
      <c r="E15" s="57"/>
      <c r="F15" s="57"/>
      <c r="G15" s="46"/>
      <c r="I15" s="44"/>
      <c r="J15" s="57"/>
      <c r="K15" s="57"/>
      <c r="L15" s="57"/>
      <c r="M15" s="57"/>
      <c r="N15" s="57"/>
      <c r="O15" s="46"/>
      <c r="Q15" s="44"/>
      <c r="R15" s="57"/>
      <c r="S15" s="57"/>
      <c r="T15" s="57"/>
      <c r="U15" s="57"/>
      <c r="V15" s="57"/>
      <c r="W15" s="46"/>
      <c r="Y15" s="44"/>
      <c r="Z15" s="57"/>
      <c r="AA15" s="57"/>
      <c r="AB15" s="57"/>
      <c r="AC15" s="57"/>
      <c r="AD15" s="57"/>
      <c r="AE15" s="46"/>
      <c r="AG15" s="44"/>
      <c r="AH15" s="57"/>
      <c r="AI15" s="57"/>
      <c r="AJ15" s="57"/>
      <c r="AK15" s="57"/>
      <c r="AL15" s="57"/>
      <c r="AM15" s="46"/>
      <c r="AO15" s="44"/>
      <c r="AP15" s="57"/>
      <c r="AQ15" s="57"/>
      <c r="AR15" s="57"/>
      <c r="AS15" s="57"/>
      <c r="AT15" s="57"/>
      <c r="AU15" s="46"/>
      <c r="AW15" s="44"/>
      <c r="AX15" s="57"/>
      <c r="AY15" s="57"/>
      <c r="AZ15" s="57"/>
      <c r="BA15" s="57"/>
      <c r="BB15" s="57"/>
      <c r="BC15" s="46"/>
      <c r="BE15" s="44"/>
      <c r="BF15" s="57"/>
      <c r="BG15" s="57"/>
      <c r="BH15" s="57"/>
      <c r="BI15" s="57"/>
      <c r="BJ15" s="57"/>
      <c r="BK15" s="46"/>
      <c r="BM15" s="44"/>
      <c r="BN15" s="57"/>
      <c r="BO15" s="57"/>
      <c r="BP15" s="57"/>
      <c r="BQ15" s="57"/>
      <c r="BR15" s="57"/>
      <c r="BS15" s="46"/>
      <c r="BU15" s="44"/>
      <c r="BV15" s="57"/>
      <c r="BW15" s="57"/>
      <c r="BX15" s="57"/>
      <c r="BY15" s="57"/>
      <c r="BZ15" s="57"/>
      <c r="CA15" s="46"/>
      <c r="CC15" s="44"/>
      <c r="CD15" s="57"/>
      <c r="CE15" s="57"/>
      <c r="CF15" s="57"/>
      <c r="CG15" s="57"/>
      <c r="CH15" s="57"/>
      <c r="CI15" s="46"/>
      <c r="CK15" s="44"/>
      <c r="CL15" s="57"/>
      <c r="CM15" s="57"/>
      <c r="CN15" s="57"/>
      <c r="CO15" s="57"/>
      <c r="CP15" s="57"/>
      <c r="CQ15" s="46"/>
      <c r="CS15" s="44"/>
      <c r="CT15" s="57"/>
      <c r="CU15" s="57"/>
      <c r="CV15" s="57"/>
      <c r="CW15" s="57"/>
      <c r="CX15" s="57"/>
      <c r="CY15" s="46"/>
      <c r="DA15" s="44"/>
      <c r="DB15" s="57"/>
      <c r="DC15" s="57"/>
      <c r="DD15" s="57"/>
      <c r="DE15" s="57"/>
      <c r="DF15" s="57"/>
      <c r="DG15" s="46"/>
      <c r="DI15" s="44"/>
      <c r="DJ15" s="57"/>
      <c r="DK15" s="57"/>
      <c r="DL15" s="57"/>
      <c r="DM15" s="57"/>
      <c r="DN15" s="57"/>
      <c r="DO15" s="46"/>
      <c r="DQ15" s="44"/>
      <c r="DR15" s="57"/>
      <c r="DS15" s="57"/>
      <c r="DT15" s="57"/>
      <c r="DU15" s="57"/>
      <c r="DV15" s="57"/>
      <c r="DW15" s="46"/>
      <c r="DY15" s="44"/>
      <c r="DZ15" s="57"/>
      <c r="EA15" s="57"/>
      <c r="EB15" s="57"/>
      <c r="EC15" s="57"/>
      <c r="ED15" s="57"/>
      <c r="EE15" s="46"/>
      <c r="EG15" s="44"/>
      <c r="EH15" s="57"/>
      <c r="EI15" s="57"/>
      <c r="EJ15" s="57"/>
      <c r="EK15" s="57"/>
      <c r="EL15" s="57"/>
      <c r="EM15" s="46"/>
      <c r="EO15" s="44"/>
      <c r="EP15" s="57"/>
      <c r="EQ15" s="57"/>
      <c r="ER15" s="57"/>
      <c r="ES15" s="57"/>
      <c r="ET15" s="57"/>
      <c r="EU15" s="46"/>
      <c r="EW15" s="44"/>
      <c r="EX15" s="57"/>
      <c r="EY15" s="57"/>
      <c r="EZ15" s="57"/>
      <c r="FA15" s="57"/>
      <c r="FB15" s="57"/>
      <c r="FC15" s="46"/>
    </row>
    <row r="16" spans="1:159" s="38" customFormat="1" hidden="1" x14ac:dyDescent="0.25">
      <c r="A16" s="44"/>
      <c r="B16" s="57"/>
      <c r="C16" s="57"/>
      <c r="D16" s="57"/>
      <c r="E16" s="57"/>
      <c r="F16" s="57"/>
      <c r="G16" s="46"/>
      <c r="I16" s="44"/>
      <c r="J16" s="57"/>
      <c r="K16" s="57"/>
      <c r="L16" s="57"/>
      <c r="M16" s="57"/>
      <c r="N16" s="57"/>
      <c r="O16" s="46"/>
      <c r="Q16" s="44"/>
      <c r="R16" s="57"/>
      <c r="S16" s="57"/>
      <c r="T16" s="57"/>
      <c r="U16" s="57"/>
      <c r="V16" s="57"/>
      <c r="W16" s="46"/>
      <c r="Y16" s="44"/>
      <c r="Z16" s="57"/>
      <c r="AA16" s="57"/>
      <c r="AB16" s="57"/>
      <c r="AC16" s="57"/>
      <c r="AD16" s="57"/>
      <c r="AE16" s="46"/>
      <c r="AG16" s="44"/>
      <c r="AH16" s="57"/>
      <c r="AI16" s="57"/>
      <c r="AJ16" s="57"/>
      <c r="AK16" s="57"/>
      <c r="AL16" s="57"/>
      <c r="AM16" s="46"/>
      <c r="AO16" s="44"/>
      <c r="AP16" s="57"/>
      <c r="AQ16" s="57"/>
      <c r="AR16" s="57"/>
      <c r="AS16" s="57"/>
      <c r="AT16" s="57"/>
      <c r="AU16" s="46"/>
      <c r="AW16" s="44"/>
      <c r="AX16" s="57"/>
      <c r="AY16" s="57"/>
      <c r="AZ16" s="57"/>
      <c r="BA16" s="57"/>
      <c r="BB16" s="57"/>
      <c r="BC16" s="46"/>
      <c r="BE16" s="44"/>
      <c r="BF16" s="57"/>
      <c r="BG16" s="57"/>
      <c r="BH16" s="57"/>
      <c r="BI16" s="57"/>
      <c r="BJ16" s="57"/>
      <c r="BK16" s="46"/>
      <c r="BM16" s="44"/>
      <c r="BN16" s="57"/>
      <c r="BO16" s="57"/>
      <c r="BP16" s="57"/>
      <c r="BQ16" s="57"/>
      <c r="BR16" s="57"/>
      <c r="BS16" s="46"/>
      <c r="BU16" s="44"/>
      <c r="BV16" s="57"/>
      <c r="BW16" s="57"/>
      <c r="BX16" s="57"/>
      <c r="BY16" s="57"/>
      <c r="BZ16" s="57"/>
      <c r="CA16" s="46"/>
      <c r="CC16" s="44"/>
      <c r="CD16" s="57"/>
      <c r="CE16" s="57"/>
      <c r="CF16" s="57"/>
      <c r="CG16" s="57"/>
      <c r="CH16" s="57"/>
      <c r="CI16" s="46"/>
      <c r="CK16" s="44"/>
      <c r="CL16" s="57"/>
      <c r="CM16" s="57"/>
      <c r="CN16" s="57"/>
      <c r="CO16" s="57"/>
      <c r="CP16" s="57"/>
      <c r="CQ16" s="46"/>
      <c r="CS16" s="44"/>
      <c r="CT16" s="57"/>
      <c r="CU16" s="57"/>
      <c r="CV16" s="57"/>
      <c r="CW16" s="57"/>
      <c r="CX16" s="57"/>
      <c r="CY16" s="46"/>
      <c r="DA16" s="44"/>
      <c r="DB16" s="57"/>
      <c r="DC16" s="57"/>
      <c r="DD16" s="57"/>
      <c r="DE16" s="57"/>
      <c r="DF16" s="57"/>
      <c r="DG16" s="46"/>
      <c r="DI16" s="44"/>
      <c r="DJ16" s="57"/>
      <c r="DK16" s="57"/>
      <c r="DL16" s="57"/>
      <c r="DM16" s="57"/>
      <c r="DN16" s="57"/>
      <c r="DO16" s="46"/>
      <c r="DQ16" s="44"/>
      <c r="DR16" s="57"/>
      <c r="DS16" s="57"/>
      <c r="DT16" s="57"/>
      <c r="DU16" s="57"/>
      <c r="DV16" s="57"/>
      <c r="DW16" s="46"/>
      <c r="DY16" s="44"/>
      <c r="DZ16" s="57"/>
      <c r="EA16" s="57"/>
      <c r="EB16" s="57"/>
      <c r="EC16" s="57"/>
      <c r="ED16" s="57"/>
      <c r="EE16" s="46"/>
      <c r="EG16" s="44"/>
      <c r="EH16" s="57"/>
      <c r="EI16" s="57"/>
      <c r="EJ16" s="57"/>
      <c r="EK16" s="57"/>
      <c r="EL16" s="57"/>
      <c r="EM16" s="46"/>
      <c r="EO16" s="44"/>
      <c r="EP16" s="57"/>
      <c r="EQ16" s="57"/>
      <c r="ER16" s="57"/>
      <c r="ES16" s="57"/>
      <c r="ET16" s="57"/>
      <c r="EU16" s="46"/>
      <c r="EW16" s="44"/>
      <c r="EX16" s="57"/>
      <c r="EY16" s="57"/>
      <c r="EZ16" s="57"/>
      <c r="FA16" s="57"/>
      <c r="FB16" s="57"/>
      <c r="FC16" s="46"/>
    </row>
    <row r="17" spans="1:159" s="38" customFormat="1" hidden="1" x14ac:dyDescent="0.25">
      <c r="A17" s="44"/>
      <c r="B17" s="57"/>
      <c r="C17" s="57"/>
      <c r="D17" s="57"/>
      <c r="E17" s="57"/>
      <c r="F17" s="57"/>
      <c r="G17" s="46"/>
      <c r="I17" s="44"/>
      <c r="J17" s="57"/>
      <c r="K17" s="57"/>
      <c r="L17" s="57"/>
      <c r="M17" s="57"/>
      <c r="N17" s="57"/>
      <c r="O17" s="46"/>
      <c r="Q17" s="44"/>
      <c r="R17" s="57"/>
      <c r="S17" s="57"/>
      <c r="T17" s="57"/>
      <c r="U17" s="57"/>
      <c r="V17" s="57"/>
      <c r="W17" s="46"/>
      <c r="Y17" s="44"/>
      <c r="Z17" s="57"/>
      <c r="AA17" s="57"/>
      <c r="AB17" s="57"/>
      <c r="AC17" s="57"/>
      <c r="AD17" s="57"/>
      <c r="AE17" s="46"/>
      <c r="AG17" s="44"/>
      <c r="AH17" s="57"/>
      <c r="AI17" s="57"/>
      <c r="AJ17" s="57"/>
      <c r="AK17" s="57"/>
      <c r="AL17" s="57"/>
      <c r="AM17" s="46"/>
      <c r="AO17" s="44"/>
      <c r="AP17" s="57"/>
      <c r="AQ17" s="57"/>
      <c r="AR17" s="57"/>
      <c r="AS17" s="57"/>
      <c r="AT17" s="57"/>
      <c r="AU17" s="46"/>
      <c r="AW17" s="44"/>
      <c r="AX17" s="57"/>
      <c r="AY17" s="57"/>
      <c r="AZ17" s="57"/>
      <c r="BA17" s="57"/>
      <c r="BB17" s="57"/>
      <c r="BC17" s="46"/>
      <c r="BE17" s="44"/>
      <c r="BF17" s="57"/>
      <c r="BG17" s="57"/>
      <c r="BH17" s="57"/>
      <c r="BI17" s="57"/>
      <c r="BJ17" s="57"/>
      <c r="BK17" s="46"/>
      <c r="BM17" s="44"/>
      <c r="BN17" s="57"/>
      <c r="BO17" s="57"/>
      <c r="BP17" s="57"/>
      <c r="BQ17" s="57"/>
      <c r="BR17" s="57"/>
      <c r="BS17" s="46"/>
      <c r="BU17" s="44"/>
      <c r="BV17" s="57"/>
      <c r="BW17" s="57"/>
      <c r="BX17" s="57"/>
      <c r="BY17" s="57"/>
      <c r="BZ17" s="57"/>
      <c r="CA17" s="46"/>
      <c r="CC17" s="44"/>
      <c r="CD17" s="57"/>
      <c r="CE17" s="57"/>
      <c r="CF17" s="57"/>
      <c r="CG17" s="57"/>
      <c r="CH17" s="57"/>
      <c r="CI17" s="46"/>
      <c r="CK17" s="44"/>
      <c r="CL17" s="57"/>
      <c r="CM17" s="57"/>
      <c r="CN17" s="57"/>
      <c r="CO17" s="57"/>
      <c r="CP17" s="57"/>
      <c r="CQ17" s="46"/>
      <c r="CS17" s="44"/>
      <c r="CT17" s="57"/>
      <c r="CU17" s="57"/>
      <c r="CV17" s="57"/>
      <c r="CW17" s="57"/>
      <c r="CX17" s="57"/>
      <c r="CY17" s="46"/>
      <c r="DA17" s="44"/>
      <c r="DB17" s="57"/>
      <c r="DC17" s="57"/>
      <c r="DD17" s="57"/>
      <c r="DE17" s="57"/>
      <c r="DF17" s="57"/>
      <c r="DG17" s="46"/>
      <c r="DI17" s="44"/>
      <c r="DJ17" s="57"/>
      <c r="DK17" s="57"/>
      <c r="DL17" s="57"/>
      <c r="DM17" s="57"/>
      <c r="DN17" s="57"/>
      <c r="DO17" s="46"/>
      <c r="DQ17" s="44"/>
      <c r="DR17" s="57"/>
      <c r="DS17" s="57"/>
      <c r="DT17" s="57"/>
      <c r="DU17" s="57"/>
      <c r="DV17" s="57"/>
      <c r="DW17" s="46"/>
      <c r="DY17" s="44"/>
      <c r="DZ17" s="57"/>
      <c r="EA17" s="57"/>
      <c r="EB17" s="57"/>
      <c r="EC17" s="57"/>
      <c r="ED17" s="57"/>
      <c r="EE17" s="46"/>
      <c r="EG17" s="44"/>
      <c r="EH17" s="57"/>
      <c r="EI17" s="57"/>
      <c r="EJ17" s="57"/>
      <c r="EK17" s="57"/>
      <c r="EL17" s="57"/>
      <c r="EM17" s="46"/>
      <c r="EO17" s="44"/>
      <c r="EP17" s="57"/>
      <c r="EQ17" s="57"/>
      <c r="ER17" s="57"/>
      <c r="ES17" s="57"/>
      <c r="ET17" s="57"/>
      <c r="EU17" s="46"/>
      <c r="EW17" s="44"/>
      <c r="EX17" s="57"/>
      <c r="EY17" s="57"/>
      <c r="EZ17" s="57"/>
      <c r="FA17" s="57"/>
      <c r="FB17" s="57"/>
      <c r="FC17" s="46"/>
    </row>
    <row r="18" spans="1:159" s="38" customFormat="1" hidden="1" x14ac:dyDescent="0.25">
      <c r="A18" s="44"/>
      <c r="B18" s="57"/>
      <c r="C18" s="57"/>
      <c r="D18" s="57"/>
      <c r="E18" s="57"/>
      <c r="F18" s="57"/>
      <c r="G18" s="46"/>
      <c r="I18" s="44"/>
      <c r="J18" s="57"/>
      <c r="K18" s="57"/>
      <c r="L18" s="57"/>
      <c r="M18" s="57"/>
      <c r="N18" s="57"/>
      <c r="O18" s="46"/>
      <c r="Q18" s="44"/>
      <c r="R18" s="57"/>
      <c r="S18" s="57"/>
      <c r="T18" s="57"/>
      <c r="U18" s="57"/>
      <c r="V18" s="57"/>
      <c r="W18" s="46"/>
      <c r="Y18" s="44"/>
      <c r="Z18" s="57"/>
      <c r="AA18" s="57"/>
      <c r="AB18" s="57"/>
      <c r="AC18" s="57"/>
      <c r="AD18" s="57"/>
      <c r="AE18" s="46"/>
      <c r="AG18" s="44"/>
      <c r="AH18" s="57"/>
      <c r="AI18" s="57"/>
      <c r="AJ18" s="57"/>
      <c r="AK18" s="57"/>
      <c r="AL18" s="57"/>
      <c r="AM18" s="46"/>
      <c r="AO18" s="44"/>
      <c r="AP18" s="57"/>
      <c r="AQ18" s="57"/>
      <c r="AR18" s="57"/>
      <c r="AS18" s="57"/>
      <c r="AT18" s="57"/>
      <c r="AU18" s="46"/>
      <c r="AW18" s="44"/>
      <c r="AX18" s="57"/>
      <c r="AY18" s="57"/>
      <c r="AZ18" s="57"/>
      <c r="BA18" s="57"/>
      <c r="BB18" s="57"/>
      <c r="BC18" s="46"/>
      <c r="BE18" s="44"/>
      <c r="BF18" s="57"/>
      <c r="BG18" s="57"/>
      <c r="BH18" s="57"/>
      <c r="BI18" s="57"/>
      <c r="BJ18" s="57"/>
      <c r="BK18" s="46"/>
      <c r="BM18" s="44"/>
      <c r="BN18" s="57"/>
      <c r="BO18" s="57"/>
      <c r="BP18" s="57"/>
      <c r="BQ18" s="57"/>
      <c r="BR18" s="57"/>
      <c r="BS18" s="46"/>
      <c r="BU18" s="44"/>
      <c r="BV18" s="57"/>
      <c r="BW18" s="57"/>
      <c r="BX18" s="57"/>
      <c r="BY18" s="57"/>
      <c r="BZ18" s="57"/>
      <c r="CA18" s="46"/>
      <c r="CC18" s="44"/>
      <c r="CD18" s="57"/>
      <c r="CE18" s="57"/>
      <c r="CF18" s="57"/>
      <c r="CG18" s="57"/>
      <c r="CH18" s="57"/>
      <c r="CI18" s="46"/>
      <c r="CK18" s="44"/>
      <c r="CL18" s="57"/>
      <c r="CM18" s="57"/>
      <c r="CN18" s="57"/>
      <c r="CO18" s="57"/>
      <c r="CP18" s="57"/>
      <c r="CQ18" s="46"/>
      <c r="CS18" s="44"/>
      <c r="CT18" s="57"/>
      <c r="CU18" s="57"/>
      <c r="CV18" s="57"/>
      <c r="CW18" s="57"/>
      <c r="CX18" s="57"/>
      <c r="CY18" s="46"/>
      <c r="DA18" s="44"/>
      <c r="DB18" s="57"/>
      <c r="DC18" s="57"/>
      <c r="DD18" s="57"/>
      <c r="DE18" s="57"/>
      <c r="DF18" s="57"/>
      <c r="DG18" s="46"/>
      <c r="DI18" s="44"/>
      <c r="DJ18" s="57"/>
      <c r="DK18" s="57"/>
      <c r="DL18" s="57"/>
      <c r="DM18" s="57"/>
      <c r="DN18" s="57"/>
      <c r="DO18" s="46"/>
      <c r="DQ18" s="44"/>
      <c r="DR18" s="57"/>
      <c r="DS18" s="57"/>
      <c r="DT18" s="57"/>
      <c r="DU18" s="57"/>
      <c r="DV18" s="57"/>
      <c r="DW18" s="46"/>
      <c r="DY18" s="44"/>
      <c r="DZ18" s="57"/>
      <c r="EA18" s="57"/>
      <c r="EB18" s="57"/>
      <c r="EC18" s="57"/>
      <c r="ED18" s="57"/>
      <c r="EE18" s="46"/>
      <c r="EG18" s="44"/>
      <c r="EH18" s="57"/>
      <c r="EI18" s="57"/>
      <c r="EJ18" s="57"/>
      <c r="EK18" s="57"/>
      <c r="EL18" s="57"/>
      <c r="EM18" s="46"/>
      <c r="EO18" s="44"/>
      <c r="EP18" s="57"/>
      <c r="EQ18" s="57"/>
      <c r="ER18" s="57"/>
      <c r="ES18" s="57"/>
      <c r="ET18" s="57"/>
      <c r="EU18" s="46"/>
      <c r="EW18" s="44"/>
      <c r="EX18" s="57"/>
      <c r="EY18" s="57"/>
      <c r="EZ18" s="57"/>
      <c r="FA18" s="57"/>
      <c r="FB18" s="57"/>
      <c r="FC18" s="46"/>
    </row>
    <row r="19" spans="1:159" s="38" customFormat="1" hidden="1" x14ac:dyDescent="0.25">
      <c r="A19" s="44"/>
      <c r="B19" s="57"/>
      <c r="C19" s="57"/>
      <c r="D19" s="57"/>
      <c r="E19" s="57"/>
      <c r="F19" s="57"/>
      <c r="G19" s="46"/>
      <c r="I19" s="44"/>
      <c r="J19" s="57"/>
      <c r="K19" s="57"/>
      <c r="L19" s="57"/>
      <c r="M19" s="57"/>
      <c r="N19" s="57"/>
      <c r="O19" s="46"/>
      <c r="Q19" s="44"/>
      <c r="R19" s="57"/>
      <c r="S19" s="57"/>
      <c r="T19" s="57"/>
      <c r="U19" s="57"/>
      <c r="V19" s="57"/>
      <c r="W19" s="46"/>
      <c r="Y19" s="44"/>
      <c r="Z19" s="57"/>
      <c r="AA19" s="57"/>
      <c r="AB19" s="57"/>
      <c r="AC19" s="57"/>
      <c r="AD19" s="57"/>
      <c r="AE19" s="46"/>
      <c r="AG19" s="44"/>
      <c r="AH19" s="57"/>
      <c r="AI19" s="57"/>
      <c r="AJ19" s="57"/>
      <c r="AK19" s="57"/>
      <c r="AL19" s="57"/>
      <c r="AM19" s="46"/>
      <c r="AO19" s="44"/>
      <c r="AP19" s="57"/>
      <c r="AQ19" s="57"/>
      <c r="AR19" s="57"/>
      <c r="AS19" s="57"/>
      <c r="AT19" s="57"/>
      <c r="AU19" s="46"/>
      <c r="AW19" s="44"/>
      <c r="AX19" s="57"/>
      <c r="AY19" s="57"/>
      <c r="AZ19" s="57"/>
      <c r="BA19" s="57"/>
      <c r="BB19" s="57"/>
      <c r="BC19" s="46"/>
      <c r="BE19" s="44"/>
      <c r="BF19" s="57"/>
      <c r="BG19" s="57"/>
      <c r="BH19" s="57"/>
      <c r="BI19" s="57"/>
      <c r="BJ19" s="57"/>
      <c r="BK19" s="46"/>
      <c r="BM19" s="44"/>
      <c r="BN19" s="57"/>
      <c r="BO19" s="57"/>
      <c r="BP19" s="57"/>
      <c r="BQ19" s="57"/>
      <c r="BR19" s="57"/>
      <c r="BS19" s="46"/>
      <c r="BU19" s="44"/>
      <c r="BV19" s="57"/>
      <c r="BW19" s="57"/>
      <c r="BX19" s="57"/>
      <c r="BY19" s="57"/>
      <c r="BZ19" s="57"/>
      <c r="CA19" s="46"/>
      <c r="CC19" s="44"/>
      <c r="CD19" s="57"/>
      <c r="CE19" s="57"/>
      <c r="CF19" s="57"/>
      <c r="CG19" s="57"/>
      <c r="CH19" s="57"/>
      <c r="CI19" s="46"/>
      <c r="CK19" s="44"/>
      <c r="CL19" s="57"/>
      <c r="CM19" s="57"/>
      <c r="CN19" s="57"/>
      <c r="CO19" s="57"/>
      <c r="CP19" s="57"/>
      <c r="CQ19" s="46"/>
      <c r="CS19" s="44"/>
      <c r="CT19" s="57"/>
      <c r="CU19" s="57"/>
      <c r="CV19" s="57"/>
      <c r="CW19" s="57"/>
      <c r="CX19" s="57"/>
      <c r="CY19" s="46"/>
      <c r="DA19" s="44"/>
      <c r="DB19" s="57"/>
      <c r="DC19" s="57"/>
      <c r="DD19" s="57"/>
      <c r="DE19" s="57"/>
      <c r="DF19" s="57"/>
      <c r="DG19" s="46"/>
      <c r="DI19" s="44"/>
      <c r="DJ19" s="57"/>
      <c r="DK19" s="57"/>
      <c r="DL19" s="57"/>
      <c r="DM19" s="57"/>
      <c r="DN19" s="57"/>
      <c r="DO19" s="46"/>
      <c r="DQ19" s="44"/>
      <c r="DR19" s="57"/>
      <c r="DS19" s="57"/>
      <c r="DT19" s="57"/>
      <c r="DU19" s="57"/>
      <c r="DV19" s="57"/>
      <c r="DW19" s="46"/>
      <c r="DY19" s="44"/>
      <c r="DZ19" s="57"/>
      <c r="EA19" s="57"/>
      <c r="EB19" s="57"/>
      <c r="EC19" s="57"/>
      <c r="ED19" s="57"/>
      <c r="EE19" s="46"/>
      <c r="EG19" s="44"/>
      <c r="EH19" s="57"/>
      <c r="EI19" s="57"/>
      <c r="EJ19" s="57"/>
      <c r="EK19" s="57"/>
      <c r="EL19" s="57"/>
      <c r="EM19" s="46"/>
      <c r="EO19" s="44"/>
      <c r="EP19" s="57"/>
      <c r="EQ19" s="57"/>
      <c r="ER19" s="57"/>
      <c r="ES19" s="57"/>
      <c r="ET19" s="57"/>
      <c r="EU19" s="46"/>
      <c r="EW19" s="44"/>
      <c r="EX19" s="57"/>
      <c r="EY19" s="57"/>
      <c r="EZ19" s="57"/>
      <c r="FA19" s="57"/>
      <c r="FB19" s="57"/>
      <c r="FC19" s="46"/>
    </row>
    <row r="20" spans="1:159" s="40" customFormat="1" hidden="1" x14ac:dyDescent="0.25">
      <c r="A20" s="44"/>
      <c r="B20" s="57"/>
      <c r="C20" s="57"/>
      <c r="D20" s="57"/>
      <c r="E20" s="57"/>
      <c r="F20" s="57"/>
      <c r="G20" s="46"/>
      <c r="I20" s="44"/>
      <c r="J20" s="57"/>
      <c r="K20" s="57"/>
      <c r="L20" s="57"/>
      <c r="M20" s="57"/>
      <c r="N20" s="57"/>
      <c r="O20" s="46"/>
      <c r="Q20" s="44"/>
      <c r="R20" s="57"/>
      <c r="S20" s="57"/>
      <c r="T20" s="57"/>
      <c r="U20" s="57"/>
      <c r="V20" s="57"/>
      <c r="W20" s="46"/>
      <c r="Y20" s="44"/>
      <c r="Z20" s="57"/>
      <c r="AA20" s="57"/>
      <c r="AB20" s="57"/>
      <c r="AC20" s="57"/>
      <c r="AD20" s="57"/>
      <c r="AE20" s="46"/>
      <c r="AG20" s="44"/>
      <c r="AH20" s="57"/>
      <c r="AI20" s="57"/>
      <c r="AJ20" s="57"/>
      <c r="AK20" s="57"/>
      <c r="AL20" s="57"/>
      <c r="AM20" s="46"/>
      <c r="AO20" s="44"/>
      <c r="AP20" s="57"/>
      <c r="AQ20" s="57"/>
      <c r="AR20" s="57"/>
      <c r="AS20" s="57"/>
      <c r="AT20" s="57"/>
      <c r="AU20" s="46"/>
      <c r="AW20" s="44"/>
      <c r="AX20" s="57"/>
      <c r="AY20" s="57"/>
      <c r="AZ20" s="57"/>
      <c r="BA20" s="57"/>
      <c r="BB20" s="57"/>
      <c r="BC20" s="46"/>
      <c r="BE20" s="44"/>
      <c r="BF20" s="57"/>
      <c r="BG20" s="57"/>
      <c r="BH20" s="57"/>
      <c r="BI20" s="57"/>
      <c r="BJ20" s="57"/>
      <c r="BK20" s="46"/>
      <c r="BM20" s="44"/>
      <c r="BN20" s="57"/>
      <c r="BO20" s="57"/>
      <c r="BP20" s="57"/>
      <c r="BQ20" s="57"/>
      <c r="BR20" s="57"/>
      <c r="BS20" s="46"/>
      <c r="BU20" s="44"/>
      <c r="BV20" s="57"/>
      <c r="BW20" s="57"/>
      <c r="BX20" s="57"/>
      <c r="BY20" s="57"/>
      <c r="BZ20" s="57"/>
      <c r="CA20" s="46"/>
      <c r="CC20" s="44"/>
      <c r="CD20" s="57"/>
      <c r="CE20" s="57"/>
      <c r="CF20" s="57"/>
      <c r="CG20" s="57"/>
      <c r="CH20" s="57"/>
      <c r="CI20" s="46"/>
      <c r="CK20" s="44"/>
      <c r="CL20" s="57"/>
      <c r="CM20" s="57"/>
      <c r="CN20" s="57"/>
      <c r="CO20" s="57"/>
      <c r="CP20" s="57"/>
      <c r="CQ20" s="46"/>
      <c r="CS20" s="44"/>
      <c r="CT20" s="57"/>
      <c r="CU20" s="57"/>
      <c r="CV20" s="57"/>
      <c r="CW20" s="57"/>
      <c r="CX20" s="57"/>
      <c r="CY20" s="46"/>
      <c r="DA20" s="44"/>
      <c r="DB20" s="57"/>
      <c r="DC20" s="57"/>
      <c r="DD20" s="57"/>
      <c r="DE20" s="57"/>
      <c r="DF20" s="57"/>
      <c r="DG20" s="46"/>
      <c r="DI20" s="44"/>
      <c r="DJ20" s="57"/>
      <c r="DK20" s="57"/>
      <c r="DL20" s="57"/>
      <c r="DM20" s="57"/>
      <c r="DN20" s="57"/>
      <c r="DO20" s="46"/>
      <c r="DQ20" s="44"/>
      <c r="DR20" s="57"/>
      <c r="DS20" s="57"/>
      <c r="DT20" s="57"/>
      <c r="DU20" s="57"/>
      <c r="DV20" s="57"/>
      <c r="DW20" s="46"/>
      <c r="DY20" s="44"/>
      <c r="DZ20" s="57"/>
      <c r="EA20" s="57"/>
      <c r="EB20" s="57"/>
      <c r="EC20" s="57"/>
      <c r="ED20" s="57"/>
      <c r="EE20" s="46"/>
      <c r="EG20" s="44"/>
      <c r="EH20" s="57"/>
      <c r="EI20" s="57"/>
      <c r="EJ20" s="57"/>
      <c r="EK20" s="57"/>
      <c r="EL20" s="57"/>
      <c r="EM20" s="46"/>
      <c r="EO20" s="44"/>
      <c r="EP20" s="57"/>
      <c r="EQ20" s="57"/>
      <c r="ER20" s="57"/>
      <c r="ES20" s="57"/>
      <c r="ET20" s="57"/>
      <c r="EU20" s="46"/>
      <c r="EW20" s="44"/>
      <c r="EX20" s="57"/>
      <c r="EY20" s="57"/>
      <c r="EZ20" s="57"/>
      <c r="FA20" s="57"/>
      <c r="FB20" s="57"/>
      <c r="FC20" s="46"/>
    </row>
    <row r="21" spans="1:159" s="38" customFormat="1" ht="16.5" hidden="1" thickBot="1" x14ac:dyDescent="0.3">
      <c r="A21" s="48"/>
      <c r="B21" s="48"/>
      <c r="C21" s="48"/>
      <c r="D21" s="48"/>
      <c r="E21" s="48"/>
      <c r="F21" s="49"/>
      <c r="G21" s="50"/>
      <c r="I21" s="48"/>
      <c r="J21" s="48"/>
      <c r="K21" s="48"/>
      <c r="L21" s="48"/>
      <c r="M21" s="48"/>
      <c r="N21" s="49"/>
      <c r="O21" s="50"/>
      <c r="Q21" s="48"/>
      <c r="R21" s="48"/>
      <c r="S21" s="48"/>
      <c r="T21" s="48"/>
      <c r="U21" s="48"/>
      <c r="V21" s="49"/>
      <c r="W21" s="50"/>
      <c r="Y21" s="48"/>
      <c r="Z21" s="48"/>
      <c r="AA21" s="48"/>
      <c r="AB21" s="48"/>
      <c r="AC21" s="48"/>
      <c r="AD21" s="49"/>
      <c r="AE21" s="50"/>
      <c r="AG21" s="48"/>
      <c r="AH21" s="48"/>
      <c r="AI21" s="48"/>
      <c r="AJ21" s="48"/>
      <c r="AK21" s="48"/>
      <c r="AL21" s="49"/>
      <c r="AM21" s="50"/>
      <c r="AO21" s="48"/>
      <c r="AP21" s="48"/>
      <c r="AQ21" s="48"/>
      <c r="AR21" s="48"/>
      <c r="AS21" s="48"/>
      <c r="AT21" s="49"/>
      <c r="AU21" s="50"/>
      <c r="AW21" s="48"/>
      <c r="AX21" s="48"/>
      <c r="AY21" s="48"/>
      <c r="AZ21" s="48"/>
      <c r="BA21" s="48"/>
      <c r="BB21" s="49"/>
      <c r="BC21" s="50"/>
      <c r="BE21" s="48"/>
      <c r="BF21" s="48"/>
      <c r="BG21" s="48"/>
      <c r="BH21" s="48"/>
      <c r="BI21" s="48"/>
      <c r="BJ21" s="49"/>
      <c r="BK21" s="50"/>
      <c r="BM21" s="48"/>
      <c r="BN21" s="48"/>
      <c r="BO21" s="48"/>
      <c r="BP21" s="48"/>
      <c r="BQ21" s="48"/>
      <c r="BR21" s="49"/>
      <c r="BS21" s="50"/>
      <c r="BU21" s="48"/>
      <c r="BV21" s="48"/>
      <c r="BW21" s="48"/>
      <c r="BX21" s="48"/>
      <c r="BY21" s="48"/>
      <c r="BZ21" s="49"/>
      <c r="CA21" s="50"/>
      <c r="CC21" s="48"/>
      <c r="CD21" s="48"/>
      <c r="CE21" s="48"/>
      <c r="CF21" s="48"/>
      <c r="CG21" s="48"/>
      <c r="CH21" s="49"/>
      <c r="CI21" s="50"/>
      <c r="CK21" s="48"/>
      <c r="CL21" s="48"/>
      <c r="CM21" s="48"/>
      <c r="CN21" s="48"/>
      <c r="CO21" s="48"/>
      <c r="CP21" s="49"/>
      <c r="CQ21" s="50"/>
      <c r="CS21" s="48"/>
      <c r="CT21" s="48"/>
      <c r="CU21" s="48"/>
      <c r="CV21" s="48"/>
      <c r="CW21" s="48"/>
      <c r="CX21" s="49"/>
      <c r="CY21" s="50"/>
      <c r="DA21" s="48"/>
      <c r="DB21" s="48"/>
      <c r="DC21" s="48"/>
      <c r="DD21" s="48"/>
      <c r="DE21" s="48"/>
      <c r="DF21" s="49"/>
      <c r="DG21" s="50"/>
      <c r="DI21" s="48"/>
      <c r="DJ21" s="48"/>
      <c r="DK21" s="48"/>
      <c r="DL21" s="48"/>
      <c r="DM21" s="48"/>
      <c r="DN21" s="49"/>
      <c r="DO21" s="50"/>
      <c r="DQ21" s="48"/>
      <c r="DR21" s="48"/>
      <c r="DS21" s="48"/>
      <c r="DT21" s="48"/>
      <c r="DU21" s="48"/>
      <c r="DV21" s="49"/>
      <c r="DW21" s="50"/>
      <c r="DY21" s="48"/>
      <c r="DZ21" s="48"/>
      <c r="EA21" s="48"/>
      <c r="EB21" s="48"/>
      <c r="EC21" s="48"/>
      <c r="ED21" s="49"/>
      <c r="EE21" s="50"/>
      <c r="EG21" s="48"/>
      <c r="EH21" s="48"/>
      <c r="EI21" s="48"/>
      <c r="EJ21" s="48"/>
      <c r="EK21" s="48"/>
      <c r="EL21" s="49"/>
      <c r="EM21" s="50"/>
      <c r="EO21" s="48"/>
      <c r="EP21" s="48"/>
      <c r="EQ21" s="48"/>
      <c r="ER21" s="48"/>
      <c r="ES21" s="48"/>
      <c r="ET21" s="49"/>
      <c r="EU21" s="50"/>
      <c r="EW21" s="48"/>
      <c r="EX21" s="48"/>
      <c r="EY21" s="48"/>
      <c r="EZ21" s="48"/>
      <c r="FA21" s="48"/>
      <c r="FB21" s="49"/>
      <c r="FC21" s="50"/>
    </row>
    <row r="22" spans="1:159" s="38" customFormat="1" hidden="1" x14ac:dyDescent="0.25">
      <c r="G22" s="42"/>
      <c r="O22" s="42"/>
      <c r="W22" s="42"/>
      <c r="AE22" s="42"/>
      <c r="AM22" s="42"/>
      <c r="AU22" s="42"/>
      <c r="BC22" s="42"/>
      <c r="BK22" s="42"/>
      <c r="BS22" s="42"/>
      <c r="CA22" s="42"/>
      <c r="CI22" s="42"/>
      <c r="CQ22" s="42"/>
      <c r="CY22" s="42"/>
      <c r="DG22" s="42"/>
      <c r="DO22" s="42"/>
      <c r="DW22" s="42"/>
      <c r="EE22" s="42"/>
      <c r="EM22" s="42"/>
      <c r="EU22" s="42"/>
      <c r="FC22" s="42"/>
    </row>
    <row r="23" spans="1:159" s="47" customFormat="1" ht="28.5" hidden="1" customHeight="1" x14ac:dyDescent="0.25">
      <c r="A23" s="294"/>
      <c r="B23" s="295"/>
      <c r="C23" s="295"/>
      <c r="D23" s="295"/>
      <c r="E23" s="295"/>
      <c r="F23" s="295"/>
      <c r="G23" s="296"/>
      <c r="I23" s="294"/>
      <c r="J23" s="295"/>
      <c r="K23" s="295"/>
      <c r="L23" s="295"/>
      <c r="M23" s="295"/>
      <c r="N23" s="295"/>
      <c r="O23" s="296"/>
      <c r="Q23" s="294"/>
      <c r="R23" s="295"/>
      <c r="S23" s="295"/>
      <c r="T23" s="295"/>
      <c r="U23" s="295"/>
      <c r="V23" s="295"/>
      <c r="W23" s="296"/>
      <c r="Y23" s="294"/>
      <c r="Z23" s="295"/>
      <c r="AA23" s="295"/>
      <c r="AB23" s="295"/>
      <c r="AC23" s="295"/>
      <c r="AD23" s="295"/>
      <c r="AE23" s="296"/>
      <c r="AG23" s="294"/>
      <c r="AH23" s="295"/>
      <c r="AI23" s="295"/>
      <c r="AJ23" s="295"/>
      <c r="AK23" s="295"/>
      <c r="AL23" s="295"/>
      <c r="AM23" s="296"/>
      <c r="AO23" s="294"/>
      <c r="AP23" s="295"/>
      <c r="AQ23" s="295"/>
      <c r="AR23" s="295"/>
      <c r="AS23" s="295"/>
      <c r="AT23" s="295"/>
      <c r="AU23" s="296"/>
      <c r="AW23" s="294"/>
      <c r="AX23" s="295"/>
      <c r="AY23" s="295"/>
      <c r="AZ23" s="295"/>
      <c r="BA23" s="295"/>
      <c r="BB23" s="295"/>
      <c r="BC23" s="296"/>
      <c r="BE23" s="294"/>
      <c r="BF23" s="295"/>
      <c r="BG23" s="295"/>
      <c r="BH23" s="295"/>
      <c r="BI23" s="295"/>
      <c r="BJ23" s="295"/>
      <c r="BK23" s="296"/>
      <c r="BM23" s="294"/>
      <c r="BN23" s="295"/>
      <c r="BO23" s="295"/>
      <c r="BP23" s="295"/>
      <c r="BQ23" s="295"/>
      <c r="BR23" s="295"/>
      <c r="BS23" s="296"/>
      <c r="BU23" s="294"/>
      <c r="BV23" s="295"/>
      <c r="BW23" s="295"/>
      <c r="BX23" s="295"/>
      <c r="BY23" s="295"/>
      <c r="BZ23" s="295"/>
      <c r="CA23" s="296"/>
      <c r="CC23" s="294"/>
      <c r="CD23" s="295"/>
      <c r="CE23" s="295"/>
      <c r="CF23" s="295"/>
      <c r="CG23" s="295"/>
      <c r="CH23" s="295"/>
      <c r="CI23" s="296"/>
      <c r="CK23" s="294"/>
      <c r="CL23" s="295"/>
      <c r="CM23" s="295"/>
      <c r="CN23" s="295"/>
      <c r="CO23" s="295"/>
      <c r="CP23" s="295"/>
      <c r="CQ23" s="296"/>
      <c r="CS23" s="294"/>
      <c r="CT23" s="295"/>
      <c r="CU23" s="295"/>
      <c r="CV23" s="295"/>
      <c r="CW23" s="295"/>
      <c r="CX23" s="295"/>
      <c r="CY23" s="296"/>
      <c r="DA23" s="294"/>
      <c r="DB23" s="295"/>
      <c r="DC23" s="295"/>
      <c r="DD23" s="295"/>
      <c r="DE23" s="295"/>
      <c r="DF23" s="295"/>
      <c r="DG23" s="296"/>
      <c r="DI23" s="294"/>
      <c r="DJ23" s="295"/>
      <c r="DK23" s="295"/>
      <c r="DL23" s="295"/>
      <c r="DM23" s="295"/>
      <c r="DN23" s="295"/>
      <c r="DO23" s="296"/>
      <c r="DQ23" s="294"/>
      <c r="DR23" s="295"/>
      <c r="DS23" s="295"/>
      <c r="DT23" s="295"/>
      <c r="DU23" s="295"/>
      <c r="DV23" s="295"/>
      <c r="DW23" s="296"/>
      <c r="DY23" s="294"/>
      <c r="DZ23" s="295"/>
      <c r="EA23" s="295"/>
      <c r="EB23" s="295"/>
      <c r="EC23" s="295"/>
      <c r="ED23" s="295"/>
      <c r="EE23" s="296"/>
      <c r="EG23" s="294"/>
      <c r="EH23" s="295"/>
      <c r="EI23" s="295"/>
      <c r="EJ23" s="295"/>
      <c r="EK23" s="295"/>
      <c r="EL23" s="295"/>
      <c r="EM23" s="296"/>
      <c r="EO23" s="294"/>
      <c r="EP23" s="295"/>
      <c r="EQ23" s="295"/>
      <c r="ER23" s="295"/>
      <c r="ES23" s="295"/>
      <c r="ET23" s="295"/>
      <c r="EU23" s="296"/>
      <c r="EW23" s="294"/>
      <c r="EX23" s="295"/>
      <c r="EY23" s="295"/>
      <c r="EZ23" s="295"/>
      <c r="FA23" s="295"/>
      <c r="FB23" s="295"/>
      <c r="FC23" s="296"/>
    </row>
    <row r="24" spans="1:159" s="38" customFormat="1" hidden="1" x14ac:dyDescent="0.25">
      <c r="A24" s="51"/>
      <c r="B24" s="41"/>
      <c r="C24" s="41"/>
      <c r="D24" s="41"/>
      <c r="E24" s="41"/>
      <c r="F24" s="41"/>
      <c r="G24" s="45"/>
      <c r="I24" s="51"/>
      <c r="J24" s="41"/>
      <c r="K24" s="41"/>
      <c r="L24" s="41"/>
      <c r="M24" s="41"/>
      <c r="N24" s="41"/>
      <c r="O24" s="45"/>
      <c r="Q24" s="51"/>
      <c r="R24" s="41"/>
      <c r="S24" s="41"/>
      <c r="T24" s="41"/>
      <c r="U24" s="41"/>
      <c r="V24" s="41"/>
      <c r="W24" s="45"/>
      <c r="Y24" s="51"/>
      <c r="Z24" s="41"/>
      <c r="AA24" s="41"/>
      <c r="AB24" s="41"/>
      <c r="AC24" s="41"/>
      <c r="AD24" s="41"/>
      <c r="AE24" s="45"/>
      <c r="AG24" s="51"/>
      <c r="AH24" s="41"/>
      <c r="AI24" s="41"/>
      <c r="AJ24" s="41"/>
      <c r="AK24" s="41"/>
      <c r="AL24" s="41"/>
      <c r="AM24" s="45"/>
      <c r="AO24" s="51"/>
      <c r="AP24" s="41"/>
      <c r="AQ24" s="41"/>
      <c r="AR24" s="41"/>
      <c r="AS24" s="41"/>
      <c r="AT24" s="41"/>
      <c r="AU24" s="45"/>
      <c r="AW24" s="51"/>
      <c r="AX24" s="41"/>
      <c r="AY24" s="41"/>
      <c r="AZ24" s="41"/>
      <c r="BA24" s="41"/>
      <c r="BB24" s="41"/>
      <c r="BC24" s="45"/>
      <c r="BE24" s="51"/>
      <c r="BF24" s="41"/>
      <c r="BG24" s="41"/>
      <c r="BH24" s="41"/>
      <c r="BI24" s="41"/>
      <c r="BJ24" s="41"/>
      <c r="BK24" s="45"/>
      <c r="BM24" s="51"/>
      <c r="BN24" s="41"/>
      <c r="BO24" s="41"/>
      <c r="BP24" s="41"/>
      <c r="BQ24" s="41"/>
      <c r="BR24" s="41"/>
      <c r="BS24" s="45"/>
      <c r="BU24" s="51"/>
      <c r="BV24" s="41"/>
      <c r="BW24" s="41"/>
      <c r="BX24" s="41"/>
      <c r="BY24" s="41"/>
      <c r="BZ24" s="41"/>
      <c r="CA24" s="45"/>
      <c r="CC24" s="51"/>
      <c r="CD24" s="41"/>
      <c r="CE24" s="41"/>
      <c r="CF24" s="41"/>
      <c r="CG24" s="41"/>
      <c r="CH24" s="41"/>
      <c r="CI24" s="45"/>
      <c r="CK24" s="51"/>
      <c r="CL24" s="41"/>
      <c r="CM24" s="41"/>
      <c r="CN24" s="41"/>
      <c r="CO24" s="41"/>
      <c r="CP24" s="41"/>
      <c r="CQ24" s="45"/>
      <c r="CS24" s="51"/>
      <c r="CT24" s="41"/>
      <c r="CU24" s="41"/>
      <c r="CV24" s="41"/>
      <c r="CW24" s="41"/>
      <c r="CX24" s="41"/>
      <c r="CY24" s="45"/>
      <c r="DA24" s="51"/>
      <c r="DB24" s="41"/>
      <c r="DC24" s="41"/>
      <c r="DD24" s="41"/>
      <c r="DE24" s="41"/>
      <c r="DF24" s="41"/>
      <c r="DG24" s="45"/>
      <c r="DI24" s="51"/>
      <c r="DJ24" s="41"/>
      <c r="DK24" s="41"/>
      <c r="DL24" s="41"/>
      <c r="DM24" s="41"/>
      <c r="DN24" s="41"/>
      <c r="DO24" s="45"/>
      <c r="DQ24" s="51"/>
      <c r="DR24" s="41"/>
      <c r="DS24" s="41"/>
      <c r="DT24" s="41"/>
      <c r="DU24" s="41"/>
      <c r="DV24" s="41"/>
      <c r="DW24" s="45"/>
      <c r="DY24" s="51"/>
      <c r="DZ24" s="41"/>
      <c r="EA24" s="41"/>
      <c r="EB24" s="41"/>
      <c r="EC24" s="41"/>
      <c r="ED24" s="41"/>
      <c r="EE24" s="45"/>
      <c r="EG24" s="51"/>
      <c r="EH24" s="41"/>
      <c r="EI24" s="41"/>
      <c r="EJ24" s="41"/>
      <c r="EK24" s="41"/>
      <c r="EL24" s="41"/>
      <c r="EM24" s="45"/>
      <c r="EO24" s="51"/>
      <c r="EP24" s="41"/>
      <c r="EQ24" s="41"/>
      <c r="ER24" s="41"/>
      <c r="ES24" s="41"/>
      <c r="ET24" s="41"/>
      <c r="EU24" s="45"/>
      <c r="EW24" s="51"/>
      <c r="EX24" s="41"/>
      <c r="EY24" s="41"/>
      <c r="EZ24" s="41"/>
      <c r="FA24" s="41"/>
      <c r="FB24" s="41"/>
      <c r="FC24" s="45"/>
    </row>
    <row r="25" spans="1:159" s="38" customFormat="1" hidden="1" x14ac:dyDescent="0.25">
      <c r="A25" s="44"/>
      <c r="B25" s="57"/>
      <c r="C25" s="57"/>
      <c r="D25" s="57"/>
      <c r="E25" s="57"/>
      <c r="F25" s="57"/>
      <c r="G25" s="46"/>
      <c r="I25" s="44"/>
      <c r="J25" s="57"/>
      <c r="K25" s="57"/>
      <c r="L25" s="57"/>
      <c r="M25" s="57"/>
      <c r="N25" s="57"/>
      <c r="O25" s="46"/>
      <c r="Q25" s="44"/>
      <c r="R25" s="57"/>
      <c r="S25" s="57"/>
      <c r="T25" s="57"/>
      <c r="U25" s="57"/>
      <c r="V25" s="57"/>
      <c r="W25" s="46"/>
      <c r="Y25" s="44"/>
      <c r="Z25" s="57"/>
      <c r="AA25" s="57"/>
      <c r="AB25" s="57"/>
      <c r="AC25" s="57"/>
      <c r="AD25" s="57"/>
      <c r="AE25" s="46"/>
      <c r="AG25" s="44"/>
      <c r="AH25" s="57"/>
      <c r="AI25" s="57"/>
      <c r="AJ25" s="57"/>
      <c r="AK25" s="57"/>
      <c r="AL25" s="57"/>
      <c r="AM25" s="46"/>
      <c r="AO25" s="44"/>
      <c r="AP25" s="57"/>
      <c r="AQ25" s="57"/>
      <c r="AR25" s="57"/>
      <c r="AS25" s="57"/>
      <c r="AT25" s="57"/>
      <c r="AU25" s="46"/>
      <c r="AW25" s="44"/>
      <c r="AX25" s="57"/>
      <c r="AY25" s="57"/>
      <c r="AZ25" s="57"/>
      <c r="BA25" s="57"/>
      <c r="BB25" s="57"/>
      <c r="BC25" s="46"/>
      <c r="BE25" s="44"/>
      <c r="BF25" s="57"/>
      <c r="BG25" s="57"/>
      <c r="BH25" s="57"/>
      <c r="BI25" s="57"/>
      <c r="BJ25" s="57"/>
      <c r="BK25" s="46"/>
      <c r="BM25" s="44"/>
      <c r="BN25" s="57"/>
      <c r="BO25" s="57"/>
      <c r="BP25" s="57"/>
      <c r="BQ25" s="57"/>
      <c r="BR25" s="57"/>
      <c r="BS25" s="46"/>
      <c r="BU25" s="44"/>
      <c r="BV25" s="57"/>
      <c r="BW25" s="57"/>
      <c r="BX25" s="57"/>
      <c r="BY25" s="57"/>
      <c r="BZ25" s="57"/>
      <c r="CA25" s="46"/>
      <c r="CC25" s="44"/>
      <c r="CD25" s="57"/>
      <c r="CE25" s="57"/>
      <c r="CF25" s="57"/>
      <c r="CG25" s="57"/>
      <c r="CH25" s="57"/>
      <c r="CI25" s="46"/>
      <c r="CK25" s="44"/>
      <c r="CL25" s="57"/>
      <c r="CM25" s="57"/>
      <c r="CN25" s="57"/>
      <c r="CO25" s="57"/>
      <c r="CP25" s="57"/>
      <c r="CQ25" s="46"/>
      <c r="CS25" s="44"/>
      <c r="CT25" s="57"/>
      <c r="CU25" s="57"/>
      <c r="CV25" s="57"/>
      <c r="CW25" s="57"/>
      <c r="CX25" s="57"/>
      <c r="CY25" s="46"/>
      <c r="DA25" s="44"/>
      <c r="DB25" s="57"/>
      <c r="DC25" s="57"/>
      <c r="DD25" s="57"/>
      <c r="DE25" s="57"/>
      <c r="DF25" s="57"/>
      <c r="DG25" s="46"/>
      <c r="DI25" s="44"/>
      <c r="DJ25" s="57"/>
      <c r="DK25" s="57"/>
      <c r="DL25" s="57"/>
      <c r="DM25" s="57"/>
      <c r="DN25" s="57"/>
      <c r="DO25" s="46"/>
      <c r="DQ25" s="44"/>
      <c r="DR25" s="57"/>
      <c r="DS25" s="57"/>
      <c r="DT25" s="57"/>
      <c r="DU25" s="57"/>
      <c r="DV25" s="57"/>
      <c r="DW25" s="46"/>
      <c r="DY25" s="44"/>
      <c r="DZ25" s="57"/>
      <c r="EA25" s="57"/>
      <c r="EB25" s="57"/>
      <c r="EC25" s="57"/>
      <c r="ED25" s="57"/>
      <c r="EE25" s="46"/>
      <c r="EG25" s="44"/>
      <c r="EH25" s="57"/>
      <c r="EI25" s="57"/>
      <c r="EJ25" s="57"/>
      <c r="EK25" s="57"/>
      <c r="EL25" s="57"/>
      <c r="EM25" s="46"/>
      <c r="EO25" s="44"/>
      <c r="EP25" s="57"/>
      <c r="EQ25" s="57"/>
      <c r="ER25" s="57"/>
      <c r="ES25" s="57"/>
      <c r="ET25" s="57"/>
      <c r="EU25" s="46"/>
      <c r="EW25" s="44"/>
      <c r="EX25" s="57"/>
      <c r="EY25" s="57"/>
      <c r="EZ25" s="57"/>
      <c r="FA25" s="57"/>
      <c r="FB25" s="57"/>
      <c r="FC25" s="46"/>
    </row>
    <row r="26" spans="1:159" s="38" customFormat="1" hidden="1" x14ac:dyDescent="0.25">
      <c r="A26" s="44"/>
      <c r="B26" s="57"/>
      <c r="C26" s="57"/>
      <c r="D26" s="57"/>
      <c r="E26" s="57"/>
      <c r="F26" s="57"/>
      <c r="G26" s="46"/>
      <c r="I26" s="44"/>
      <c r="J26" s="57"/>
      <c r="K26" s="57"/>
      <c r="L26" s="57"/>
      <c r="M26" s="57"/>
      <c r="N26" s="57"/>
      <c r="O26" s="46"/>
      <c r="Q26" s="44"/>
      <c r="R26" s="57"/>
      <c r="S26" s="57"/>
      <c r="T26" s="57"/>
      <c r="U26" s="57"/>
      <c r="V26" s="57"/>
      <c r="W26" s="46"/>
      <c r="Y26" s="44"/>
      <c r="Z26" s="57"/>
      <c r="AA26" s="57"/>
      <c r="AB26" s="57"/>
      <c r="AC26" s="57"/>
      <c r="AD26" s="57"/>
      <c r="AE26" s="46"/>
      <c r="AG26" s="44"/>
      <c r="AH26" s="57"/>
      <c r="AI26" s="57"/>
      <c r="AJ26" s="57"/>
      <c r="AK26" s="57"/>
      <c r="AL26" s="57"/>
      <c r="AM26" s="46"/>
      <c r="AO26" s="44"/>
      <c r="AP26" s="57"/>
      <c r="AQ26" s="57"/>
      <c r="AR26" s="57"/>
      <c r="AS26" s="57"/>
      <c r="AT26" s="57"/>
      <c r="AU26" s="46"/>
      <c r="AW26" s="44"/>
      <c r="AX26" s="57"/>
      <c r="AY26" s="57"/>
      <c r="AZ26" s="57"/>
      <c r="BA26" s="57"/>
      <c r="BB26" s="57"/>
      <c r="BC26" s="46"/>
      <c r="BE26" s="44"/>
      <c r="BF26" s="57"/>
      <c r="BG26" s="57"/>
      <c r="BH26" s="57"/>
      <c r="BI26" s="57"/>
      <c r="BJ26" s="57"/>
      <c r="BK26" s="46"/>
      <c r="BM26" s="44"/>
      <c r="BN26" s="57"/>
      <c r="BO26" s="57"/>
      <c r="BP26" s="57"/>
      <c r="BQ26" s="57"/>
      <c r="BR26" s="57"/>
      <c r="BS26" s="46"/>
      <c r="BU26" s="44"/>
      <c r="BV26" s="57"/>
      <c r="BW26" s="57"/>
      <c r="BX26" s="57"/>
      <c r="BY26" s="57"/>
      <c r="BZ26" s="57"/>
      <c r="CA26" s="46"/>
      <c r="CC26" s="44"/>
      <c r="CD26" s="57"/>
      <c r="CE26" s="57"/>
      <c r="CF26" s="57"/>
      <c r="CG26" s="57"/>
      <c r="CH26" s="57"/>
      <c r="CI26" s="46"/>
      <c r="CK26" s="44"/>
      <c r="CL26" s="57"/>
      <c r="CM26" s="57"/>
      <c r="CN26" s="57"/>
      <c r="CO26" s="57"/>
      <c r="CP26" s="57"/>
      <c r="CQ26" s="46"/>
      <c r="CS26" s="44"/>
      <c r="CT26" s="57"/>
      <c r="CU26" s="57"/>
      <c r="CV26" s="57"/>
      <c r="CW26" s="57"/>
      <c r="CX26" s="57"/>
      <c r="CY26" s="46"/>
      <c r="DA26" s="44"/>
      <c r="DB26" s="57"/>
      <c r="DC26" s="57"/>
      <c r="DD26" s="57"/>
      <c r="DE26" s="57"/>
      <c r="DF26" s="57"/>
      <c r="DG26" s="46"/>
      <c r="DI26" s="44"/>
      <c r="DJ26" s="57"/>
      <c r="DK26" s="57"/>
      <c r="DL26" s="57"/>
      <c r="DM26" s="57"/>
      <c r="DN26" s="57"/>
      <c r="DO26" s="46"/>
      <c r="DQ26" s="44"/>
      <c r="DR26" s="57"/>
      <c r="DS26" s="57"/>
      <c r="DT26" s="57"/>
      <c r="DU26" s="57"/>
      <c r="DV26" s="57"/>
      <c r="DW26" s="46"/>
      <c r="DY26" s="44"/>
      <c r="DZ26" s="57"/>
      <c r="EA26" s="57"/>
      <c r="EB26" s="57"/>
      <c r="EC26" s="57"/>
      <c r="ED26" s="57"/>
      <c r="EE26" s="46"/>
      <c r="EG26" s="44"/>
      <c r="EH26" s="57"/>
      <c r="EI26" s="57"/>
      <c r="EJ26" s="57"/>
      <c r="EK26" s="57"/>
      <c r="EL26" s="57"/>
      <c r="EM26" s="46"/>
      <c r="EO26" s="44"/>
      <c r="EP26" s="57"/>
      <c r="EQ26" s="57"/>
      <c r="ER26" s="57"/>
      <c r="ES26" s="57"/>
      <c r="ET26" s="57"/>
      <c r="EU26" s="46"/>
      <c r="EW26" s="44"/>
      <c r="EX26" s="57"/>
      <c r="EY26" s="57"/>
      <c r="EZ26" s="57"/>
      <c r="FA26" s="57"/>
      <c r="FB26" s="57"/>
      <c r="FC26" s="46"/>
    </row>
    <row r="27" spans="1:159" s="38" customFormat="1" hidden="1" x14ac:dyDescent="0.25">
      <c r="A27" s="44"/>
      <c r="B27" s="57"/>
      <c r="C27" s="57"/>
      <c r="D27" s="57"/>
      <c r="E27" s="57"/>
      <c r="F27" s="57"/>
      <c r="G27" s="46"/>
      <c r="I27" s="44"/>
      <c r="J27" s="57"/>
      <c r="K27" s="57"/>
      <c r="L27" s="57"/>
      <c r="M27" s="57"/>
      <c r="N27" s="57"/>
      <c r="O27" s="46"/>
      <c r="Q27" s="44"/>
      <c r="R27" s="57"/>
      <c r="S27" s="57"/>
      <c r="T27" s="57"/>
      <c r="U27" s="57"/>
      <c r="V27" s="57"/>
      <c r="W27" s="46"/>
      <c r="Y27" s="44"/>
      <c r="Z27" s="57"/>
      <c r="AA27" s="57"/>
      <c r="AB27" s="57"/>
      <c r="AC27" s="57"/>
      <c r="AD27" s="57"/>
      <c r="AE27" s="46"/>
      <c r="AG27" s="44"/>
      <c r="AH27" s="57"/>
      <c r="AI27" s="57"/>
      <c r="AJ27" s="57"/>
      <c r="AK27" s="57"/>
      <c r="AL27" s="57"/>
      <c r="AM27" s="46"/>
      <c r="AO27" s="44"/>
      <c r="AP27" s="57"/>
      <c r="AQ27" s="57"/>
      <c r="AR27" s="57"/>
      <c r="AS27" s="57"/>
      <c r="AT27" s="57"/>
      <c r="AU27" s="46"/>
      <c r="AW27" s="44"/>
      <c r="AX27" s="57"/>
      <c r="AY27" s="57"/>
      <c r="AZ27" s="57"/>
      <c r="BA27" s="57"/>
      <c r="BB27" s="57"/>
      <c r="BC27" s="46"/>
      <c r="BE27" s="44"/>
      <c r="BF27" s="57"/>
      <c r="BG27" s="57"/>
      <c r="BH27" s="57"/>
      <c r="BI27" s="57"/>
      <c r="BJ27" s="57"/>
      <c r="BK27" s="46"/>
      <c r="BM27" s="44"/>
      <c r="BN27" s="57"/>
      <c r="BO27" s="57"/>
      <c r="BP27" s="57"/>
      <c r="BQ27" s="57"/>
      <c r="BR27" s="57"/>
      <c r="BS27" s="46"/>
      <c r="BU27" s="44"/>
      <c r="BV27" s="57"/>
      <c r="BW27" s="57"/>
      <c r="BX27" s="57"/>
      <c r="BY27" s="57"/>
      <c r="BZ27" s="57"/>
      <c r="CA27" s="46"/>
      <c r="CC27" s="44"/>
      <c r="CD27" s="57"/>
      <c r="CE27" s="57"/>
      <c r="CF27" s="57"/>
      <c r="CG27" s="57"/>
      <c r="CH27" s="57"/>
      <c r="CI27" s="46"/>
      <c r="CK27" s="44"/>
      <c r="CL27" s="57"/>
      <c r="CM27" s="57"/>
      <c r="CN27" s="57"/>
      <c r="CO27" s="57"/>
      <c r="CP27" s="57"/>
      <c r="CQ27" s="46"/>
      <c r="CS27" s="44"/>
      <c r="CT27" s="57"/>
      <c r="CU27" s="57"/>
      <c r="CV27" s="57"/>
      <c r="CW27" s="57"/>
      <c r="CX27" s="57"/>
      <c r="CY27" s="46"/>
      <c r="DA27" s="44"/>
      <c r="DB27" s="57"/>
      <c r="DC27" s="57"/>
      <c r="DD27" s="57"/>
      <c r="DE27" s="57"/>
      <c r="DF27" s="57"/>
      <c r="DG27" s="46"/>
      <c r="DI27" s="44"/>
      <c r="DJ27" s="57"/>
      <c r="DK27" s="57"/>
      <c r="DL27" s="57"/>
      <c r="DM27" s="57"/>
      <c r="DN27" s="57"/>
      <c r="DO27" s="46"/>
      <c r="DQ27" s="44"/>
      <c r="DR27" s="57"/>
      <c r="DS27" s="57"/>
      <c r="DT27" s="57"/>
      <c r="DU27" s="57"/>
      <c r="DV27" s="57"/>
      <c r="DW27" s="46"/>
      <c r="DY27" s="44"/>
      <c r="DZ27" s="57"/>
      <c r="EA27" s="57"/>
      <c r="EB27" s="57"/>
      <c r="EC27" s="57"/>
      <c r="ED27" s="57"/>
      <c r="EE27" s="46"/>
      <c r="EG27" s="44"/>
      <c r="EH27" s="57"/>
      <c r="EI27" s="57"/>
      <c r="EJ27" s="57"/>
      <c r="EK27" s="57"/>
      <c r="EL27" s="57"/>
      <c r="EM27" s="46"/>
      <c r="EO27" s="44"/>
      <c r="EP27" s="57"/>
      <c r="EQ27" s="57"/>
      <c r="ER27" s="57"/>
      <c r="ES27" s="57"/>
      <c r="ET27" s="57"/>
      <c r="EU27" s="46"/>
      <c r="EW27" s="44"/>
      <c r="EX27" s="57"/>
      <c r="EY27" s="57"/>
      <c r="EZ27" s="57"/>
      <c r="FA27" s="57"/>
      <c r="FB27" s="57"/>
      <c r="FC27" s="46"/>
    </row>
    <row r="28" spans="1:159" s="38" customFormat="1" hidden="1" x14ac:dyDescent="0.25">
      <c r="A28" s="44"/>
      <c r="B28" s="57"/>
      <c r="C28" s="57"/>
      <c r="D28" s="57"/>
      <c r="E28" s="57"/>
      <c r="F28" s="57"/>
      <c r="G28" s="46"/>
      <c r="I28" s="44"/>
      <c r="J28" s="57"/>
      <c r="K28" s="57"/>
      <c r="L28" s="57"/>
      <c r="M28" s="57"/>
      <c r="N28" s="57"/>
      <c r="O28" s="46"/>
      <c r="Q28" s="44"/>
      <c r="R28" s="57"/>
      <c r="S28" s="57"/>
      <c r="T28" s="57"/>
      <c r="U28" s="57"/>
      <c r="V28" s="57"/>
      <c r="W28" s="46"/>
      <c r="Y28" s="44"/>
      <c r="Z28" s="57"/>
      <c r="AA28" s="57"/>
      <c r="AB28" s="57"/>
      <c r="AC28" s="57"/>
      <c r="AD28" s="57"/>
      <c r="AE28" s="46"/>
      <c r="AG28" s="44"/>
      <c r="AH28" s="57"/>
      <c r="AI28" s="57"/>
      <c r="AJ28" s="57"/>
      <c r="AK28" s="57"/>
      <c r="AL28" s="57"/>
      <c r="AM28" s="46"/>
      <c r="AO28" s="44"/>
      <c r="AP28" s="57"/>
      <c r="AQ28" s="57"/>
      <c r="AR28" s="57"/>
      <c r="AS28" s="57"/>
      <c r="AT28" s="57"/>
      <c r="AU28" s="46"/>
      <c r="AW28" s="44"/>
      <c r="AX28" s="57"/>
      <c r="AY28" s="57"/>
      <c r="AZ28" s="57"/>
      <c r="BA28" s="57"/>
      <c r="BB28" s="57"/>
      <c r="BC28" s="46"/>
      <c r="BE28" s="44"/>
      <c r="BF28" s="57"/>
      <c r="BG28" s="57"/>
      <c r="BH28" s="57"/>
      <c r="BI28" s="57"/>
      <c r="BJ28" s="57"/>
      <c r="BK28" s="46"/>
      <c r="BM28" s="44"/>
      <c r="BN28" s="57"/>
      <c r="BO28" s="57"/>
      <c r="BP28" s="57"/>
      <c r="BQ28" s="57"/>
      <c r="BR28" s="57"/>
      <c r="BS28" s="46"/>
      <c r="BU28" s="44"/>
      <c r="BV28" s="57"/>
      <c r="BW28" s="57"/>
      <c r="BX28" s="57"/>
      <c r="BY28" s="57"/>
      <c r="BZ28" s="57"/>
      <c r="CA28" s="46"/>
      <c r="CC28" s="44"/>
      <c r="CD28" s="57"/>
      <c r="CE28" s="57"/>
      <c r="CF28" s="57"/>
      <c r="CG28" s="57"/>
      <c r="CH28" s="57"/>
      <c r="CI28" s="46"/>
      <c r="CK28" s="44"/>
      <c r="CL28" s="57"/>
      <c r="CM28" s="57"/>
      <c r="CN28" s="57"/>
      <c r="CO28" s="57"/>
      <c r="CP28" s="57"/>
      <c r="CQ28" s="46"/>
      <c r="CS28" s="44"/>
      <c r="CT28" s="57"/>
      <c r="CU28" s="57"/>
      <c r="CV28" s="57"/>
      <c r="CW28" s="57"/>
      <c r="CX28" s="57"/>
      <c r="CY28" s="46"/>
      <c r="DA28" s="44"/>
      <c r="DB28" s="57"/>
      <c r="DC28" s="57"/>
      <c r="DD28" s="57"/>
      <c r="DE28" s="57"/>
      <c r="DF28" s="57"/>
      <c r="DG28" s="46"/>
      <c r="DI28" s="44"/>
      <c r="DJ28" s="57"/>
      <c r="DK28" s="57"/>
      <c r="DL28" s="57"/>
      <c r="DM28" s="57"/>
      <c r="DN28" s="57"/>
      <c r="DO28" s="46"/>
      <c r="DQ28" s="44"/>
      <c r="DR28" s="57"/>
      <c r="DS28" s="57"/>
      <c r="DT28" s="57"/>
      <c r="DU28" s="57"/>
      <c r="DV28" s="57"/>
      <c r="DW28" s="46"/>
      <c r="DY28" s="44"/>
      <c r="DZ28" s="57"/>
      <c r="EA28" s="57"/>
      <c r="EB28" s="57"/>
      <c r="EC28" s="57"/>
      <c r="ED28" s="57"/>
      <c r="EE28" s="46"/>
      <c r="EG28" s="44"/>
      <c r="EH28" s="57"/>
      <c r="EI28" s="57"/>
      <c r="EJ28" s="57"/>
      <c r="EK28" s="57"/>
      <c r="EL28" s="57"/>
      <c r="EM28" s="46"/>
      <c r="EO28" s="44"/>
      <c r="EP28" s="57"/>
      <c r="EQ28" s="57"/>
      <c r="ER28" s="57"/>
      <c r="ES28" s="57"/>
      <c r="ET28" s="57"/>
      <c r="EU28" s="46"/>
      <c r="EW28" s="44"/>
      <c r="EX28" s="57"/>
      <c r="EY28" s="57"/>
      <c r="EZ28" s="57"/>
      <c r="FA28" s="57"/>
      <c r="FB28" s="57"/>
      <c r="FC28" s="46"/>
    </row>
    <row r="29" spans="1:159" s="38" customFormat="1" hidden="1" x14ac:dyDescent="0.25">
      <c r="A29" s="44"/>
      <c r="B29" s="57"/>
      <c r="C29" s="57"/>
      <c r="D29" s="57"/>
      <c r="E29" s="57"/>
      <c r="F29" s="57"/>
      <c r="G29" s="46"/>
      <c r="I29" s="44"/>
      <c r="J29" s="57"/>
      <c r="K29" s="57"/>
      <c r="L29" s="57"/>
      <c r="M29" s="57"/>
      <c r="N29" s="57"/>
      <c r="O29" s="46"/>
      <c r="Q29" s="44"/>
      <c r="R29" s="57"/>
      <c r="S29" s="57"/>
      <c r="T29" s="57"/>
      <c r="U29" s="57"/>
      <c r="V29" s="57"/>
      <c r="W29" s="46"/>
      <c r="Y29" s="44"/>
      <c r="Z29" s="57"/>
      <c r="AA29" s="57"/>
      <c r="AB29" s="57"/>
      <c r="AC29" s="57"/>
      <c r="AD29" s="57"/>
      <c r="AE29" s="46"/>
      <c r="AG29" s="44"/>
      <c r="AH29" s="57"/>
      <c r="AI29" s="57"/>
      <c r="AJ29" s="57"/>
      <c r="AK29" s="57"/>
      <c r="AL29" s="57"/>
      <c r="AM29" s="46"/>
      <c r="AO29" s="44"/>
      <c r="AP29" s="57"/>
      <c r="AQ29" s="57"/>
      <c r="AR29" s="57"/>
      <c r="AS29" s="57"/>
      <c r="AT29" s="57"/>
      <c r="AU29" s="46"/>
      <c r="AW29" s="44"/>
      <c r="AX29" s="57"/>
      <c r="AY29" s="57"/>
      <c r="AZ29" s="57"/>
      <c r="BA29" s="57"/>
      <c r="BB29" s="57"/>
      <c r="BC29" s="46"/>
      <c r="BE29" s="44"/>
      <c r="BF29" s="57"/>
      <c r="BG29" s="57"/>
      <c r="BH29" s="57"/>
      <c r="BI29" s="57"/>
      <c r="BJ29" s="57"/>
      <c r="BK29" s="46"/>
      <c r="BM29" s="44"/>
      <c r="BN29" s="57"/>
      <c r="BO29" s="57"/>
      <c r="BP29" s="57"/>
      <c r="BQ29" s="57"/>
      <c r="BR29" s="57"/>
      <c r="BS29" s="46"/>
      <c r="BU29" s="44"/>
      <c r="BV29" s="57"/>
      <c r="BW29" s="57"/>
      <c r="BX29" s="57"/>
      <c r="BY29" s="57"/>
      <c r="BZ29" s="57"/>
      <c r="CA29" s="46"/>
      <c r="CC29" s="44"/>
      <c r="CD29" s="57"/>
      <c r="CE29" s="57"/>
      <c r="CF29" s="57"/>
      <c r="CG29" s="57"/>
      <c r="CH29" s="57"/>
      <c r="CI29" s="46"/>
      <c r="CK29" s="44"/>
      <c r="CL29" s="57"/>
      <c r="CM29" s="57"/>
      <c r="CN29" s="57"/>
      <c r="CO29" s="57"/>
      <c r="CP29" s="57"/>
      <c r="CQ29" s="46"/>
      <c r="CS29" s="44"/>
      <c r="CT29" s="57"/>
      <c r="CU29" s="57"/>
      <c r="CV29" s="57"/>
      <c r="CW29" s="57"/>
      <c r="CX29" s="57"/>
      <c r="CY29" s="46"/>
      <c r="DA29" s="44"/>
      <c r="DB29" s="57"/>
      <c r="DC29" s="57"/>
      <c r="DD29" s="57"/>
      <c r="DE29" s="57"/>
      <c r="DF29" s="57"/>
      <c r="DG29" s="46"/>
      <c r="DI29" s="44"/>
      <c r="DJ29" s="57"/>
      <c r="DK29" s="57"/>
      <c r="DL29" s="57"/>
      <c r="DM29" s="57"/>
      <c r="DN29" s="57"/>
      <c r="DO29" s="46"/>
      <c r="DQ29" s="44"/>
      <c r="DR29" s="57"/>
      <c r="DS29" s="57"/>
      <c r="DT29" s="57"/>
      <c r="DU29" s="57"/>
      <c r="DV29" s="57"/>
      <c r="DW29" s="46"/>
      <c r="DY29" s="44"/>
      <c r="DZ29" s="57"/>
      <c r="EA29" s="57"/>
      <c r="EB29" s="57"/>
      <c r="EC29" s="57"/>
      <c r="ED29" s="57"/>
      <c r="EE29" s="46"/>
      <c r="EG29" s="44"/>
      <c r="EH29" s="57"/>
      <c r="EI29" s="57"/>
      <c r="EJ29" s="57"/>
      <c r="EK29" s="57"/>
      <c r="EL29" s="57"/>
      <c r="EM29" s="46"/>
      <c r="EO29" s="44"/>
      <c r="EP29" s="57"/>
      <c r="EQ29" s="57"/>
      <c r="ER29" s="57"/>
      <c r="ES29" s="57"/>
      <c r="ET29" s="57"/>
      <c r="EU29" s="46"/>
      <c r="EW29" s="44"/>
      <c r="EX29" s="57"/>
      <c r="EY29" s="57"/>
      <c r="EZ29" s="57"/>
      <c r="FA29" s="57"/>
      <c r="FB29" s="57"/>
      <c r="FC29" s="46"/>
    </row>
    <row r="30" spans="1:159" s="38" customFormat="1" hidden="1" x14ac:dyDescent="0.25">
      <c r="A30" s="44"/>
      <c r="B30" s="57"/>
      <c r="C30" s="57"/>
      <c r="D30" s="57"/>
      <c r="E30" s="57"/>
      <c r="F30" s="57"/>
      <c r="G30" s="46"/>
      <c r="I30" s="44"/>
      <c r="J30" s="57"/>
      <c r="K30" s="57"/>
      <c r="L30" s="57"/>
      <c r="M30" s="57"/>
      <c r="N30" s="57"/>
      <c r="O30" s="46"/>
      <c r="Q30" s="44"/>
      <c r="R30" s="57"/>
      <c r="S30" s="57"/>
      <c r="T30" s="57"/>
      <c r="U30" s="57"/>
      <c r="V30" s="57"/>
      <c r="W30" s="46"/>
      <c r="Y30" s="44"/>
      <c r="Z30" s="57"/>
      <c r="AA30" s="57"/>
      <c r="AB30" s="57"/>
      <c r="AC30" s="57"/>
      <c r="AD30" s="57"/>
      <c r="AE30" s="46"/>
      <c r="AG30" s="44"/>
      <c r="AH30" s="57"/>
      <c r="AI30" s="57"/>
      <c r="AJ30" s="57"/>
      <c r="AK30" s="57"/>
      <c r="AL30" s="57"/>
      <c r="AM30" s="46"/>
      <c r="AO30" s="44"/>
      <c r="AP30" s="57"/>
      <c r="AQ30" s="57"/>
      <c r="AR30" s="57"/>
      <c r="AS30" s="57"/>
      <c r="AT30" s="57"/>
      <c r="AU30" s="46"/>
      <c r="AW30" s="44"/>
      <c r="AX30" s="57"/>
      <c r="AY30" s="57"/>
      <c r="AZ30" s="57"/>
      <c r="BA30" s="57"/>
      <c r="BB30" s="57"/>
      <c r="BC30" s="46"/>
      <c r="BE30" s="44"/>
      <c r="BF30" s="57"/>
      <c r="BG30" s="57"/>
      <c r="BH30" s="57"/>
      <c r="BI30" s="57"/>
      <c r="BJ30" s="57"/>
      <c r="BK30" s="46"/>
      <c r="BM30" s="44"/>
      <c r="BN30" s="57"/>
      <c r="BO30" s="57"/>
      <c r="BP30" s="57"/>
      <c r="BQ30" s="57"/>
      <c r="BR30" s="57"/>
      <c r="BS30" s="46"/>
      <c r="BU30" s="44"/>
      <c r="BV30" s="57"/>
      <c r="BW30" s="57"/>
      <c r="BX30" s="57"/>
      <c r="BY30" s="57"/>
      <c r="BZ30" s="57"/>
      <c r="CA30" s="46"/>
      <c r="CC30" s="44"/>
      <c r="CD30" s="57"/>
      <c r="CE30" s="57"/>
      <c r="CF30" s="57"/>
      <c r="CG30" s="57"/>
      <c r="CH30" s="57"/>
      <c r="CI30" s="46"/>
      <c r="CK30" s="44"/>
      <c r="CL30" s="57"/>
      <c r="CM30" s="57"/>
      <c r="CN30" s="57"/>
      <c r="CO30" s="57"/>
      <c r="CP30" s="57"/>
      <c r="CQ30" s="46"/>
      <c r="CS30" s="44"/>
      <c r="CT30" s="57"/>
      <c r="CU30" s="57"/>
      <c r="CV30" s="57"/>
      <c r="CW30" s="57"/>
      <c r="CX30" s="57"/>
      <c r="CY30" s="46"/>
      <c r="DA30" s="44"/>
      <c r="DB30" s="57"/>
      <c r="DC30" s="57"/>
      <c r="DD30" s="57"/>
      <c r="DE30" s="57"/>
      <c r="DF30" s="57"/>
      <c r="DG30" s="46"/>
      <c r="DI30" s="44"/>
      <c r="DJ30" s="57"/>
      <c r="DK30" s="57"/>
      <c r="DL30" s="57"/>
      <c r="DM30" s="57"/>
      <c r="DN30" s="57"/>
      <c r="DO30" s="46"/>
      <c r="DQ30" s="44"/>
      <c r="DR30" s="57"/>
      <c r="DS30" s="57"/>
      <c r="DT30" s="57"/>
      <c r="DU30" s="57"/>
      <c r="DV30" s="57"/>
      <c r="DW30" s="46"/>
      <c r="DY30" s="44"/>
      <c r="DZ30" s="57"/>
      <c r="EA30" s="57"/>
      <c r="EB30" s="57"/>
      <c r="EC30" s="57"/>
      <c r="ED30" s="57"/>
      <c r="EE30" s="46"/>
      <c r="EG30" s="44"/>
      <c r="EH30" s="57"/>
      <c r="EI30" s="57"/>
      <c r="EJ30" s="57"/>
      <c r="EK30" s="57"/>
      <c r="EL30" s="57"/>
      <c r="EM30" s="46"/>
      <c r="EO30" s="44"/>
      <c r="EP30" s="57"/>
      <c r="EQ30" s="57"/>
      <c r="ER30" s="57"/>
      <c r="ES30" s="57"/>
      <c r="ET30" s="57"/>
      <c r="EU30" s="46"/>
      <c r="EW30" s="44"/>
      <c r="EX30" s="57"/>
      <c r="EY30" s="57"/>
      <c r="EZ30" s="57"/>
      <c r="FA30" s="57"/>
      <c r="FB30" s="57"/>
      <c r="FC30" s="46"/>
    </row>
    <row r="31" spans="1:159" s="38" customFormat="1" hidden="1" x14ac:dyDescent="0.25">
      <c r="A31" s="44"/>
      <c r="B31" s="57"/>
      <c r="C31" s="57"/>
      <c r="D31" s="57"/>
      <c r="E31" s="57"/>
      <c r="F31" s="57"/>
      <c r="G31" s="46"/>
      <c r="I31" s="44"/>
      <c r="J31" s="57"/>
      <c r="K31" s="57"/>
      <c r="L31" s="57"/>
      <c r="M31" s="57"/>
      <c r="N31" s="57"/>
      <c r="O31" s="46"/>
      <c r="Q31" s="44"/>
      <c r="R31" s="57"/>
      <c r="S31" s="57"/>
      <c r="T31" s="57"/>
      <c r="U31" s="57"/>
      <c r="V31" s="57"/>
      <c r="W31" s="46"/>
      <c r="Y31" s="44"/>
      <c r="Z31" s="57"/>
      <c r="AA31" s="57"/>
      <c r="AB31" s="57"/>
      <c r="AC31" s="57"/>
      <c r="AD31" s="57"/>
      <c r="AE31" s="46"/>
      <c r="AG31" s="44"/>
      <c r="AH31" s="57"/>
      <c r="AI31" s="57"/>
      <c r="AJ31" s="57"/>
      <c r="AK31" s="57"/>
      <c r="AL31" s="57"/>
      <c r="AM31" s="46"/>
      <c r="AO31" s="44"/>
      <c r="AP31" s="57"/>
      <c r="AQ31" s="57"/>
      <c r="AR31" s="57"/>
      <c r="AS31" s="57"/>
      <c r="AT31" s="57"/>
      <c r="AU31" s="46"/>
      <c r="AW31" s="44"/>
      <c r="AX31" s="57"/>
      <c r="AY31" s="57"/>
      <c r="AZ31" s="57"/>
      <c r="BA31" s="57"/>
      <c r="BB31" s="57"/>
      <c r="BC31" s="46"/>
      <c r="BE31" s="44"/>
      <c r="BF31" s="57"/>
      <c r="BG31" s="57"/>
      <c r="BH31" s="57"/>
      <c r="BI31" s="57"/>
      <c r="BJ31" s="57"/>
      <c r="BK31" s="46"/>
      <c r="BM31" s="44"/>
      <c r="BN31" s="57"/>
      <c r="BO31" s="57"/>
      <c r="BP31" s="57"/>
      <c r="BQ31" s="57"/>
      <c r="BR31" s="57"/>
      <c r="BS31" s="46"/>
      <c r="BU31" s="44"/>
      <c r="BV31" s="57"/>
      <c r="BW31" s="57"/>
      <c r="BX31" s="57"/>
      <c r="BY31" s="57"/>
      <c r="BZ31" s="57"/>
      <c r="CA31" s="46"/>
      <c r="CC31" s="44"/>
      <c r="CD31" s="57"/>
      <c r="CE31" s="57"/>
      <c r="CF31" s="57"/>
      <c r="CG31" s="57"/>
      <c r="CH31" s="57"/>
      <c r="CI31" s="46"/>
      <c r="CK31" s="44"/>
      <c r="CL31" s="57"/>
      <c r="CM31" s="57"/>
      <c r="CN31" s="57"/>
      <c r="CO31" s="57"/>
      <c r="CP31" s="57"/>
      <c r="CQ31" s="46"/>
      <c r="CS31" s="44"/>
      <c r="CT31" s="57"/>
      <c r="CU31" s="57"/>
      <c r="CV31" s="57"/>
      <c r="CW31" s="57"/>
      <c r="CX31" s="57"/>
      <c r="CY31" s="46"/>
      <c r="DA31" s="44"/>
      <c r="DB31" s="57"/>
      <c r="DC31" s="57"/>
      <c r="DD31" s="57"/>
      <c r="DE31" s="57"/>
      <c r="DF31" s="57"/>
      <c r="DG31" s="46"/>
      <c r="DI31" s="44"/>
      <c r="DJ31" s="57"/>
      <c r="DK31" s="57"/>
      <c r="DL31" s="57"/>
      <c r="DM31" s="57"/>
      <c r="DN31" s="57"/>
      <c r="DO31" s="46"/>
      <c r="DQ31" s="44"/>
      <c r="DR31" s="57"/>
      <c r="DS31" s="57"/>
      <c r="DT31" s="57"/>
      <c r="DU31" s="57"/>
      <c r="DV31" s="57"/>
      <c r="DW31" s="46"/>
      <c r="DY31" s="44"/>
      <c r="DZ31" s="57"/>
      <c r="EA31" s="57"/>
      <c r="EB31" s="57"/>
      <c r="EC31" s="57"/>
      <c r="ED31" s="57"/>
      <c r="EE31" s="46"/>
      <c r="EG31" s="44"/>
      <c r="EH31" s="57"/>
      <c r="EI31" s="57"/>
      <c r="EJ31" s="57"/>
      <c r="EK31" s="57"/>
      <c r="EL31" s="57"/>
      <c r="EM31" s="46"/>
      <c r="EO31" s="44"/>
      <c r="EP31" s="57"/>
      <c r="EQ31" s="57"/>
      <c r="ER31" s="57"/>
      <c r="ES31" s="57"/>
      <c r="ET31" s="57"/>
      <c r="EU31" s="46"/>
      <c r="EW31" s="44"/>
      <c r="EX31" s="57"/>
      <c r="EY31" s="57"/>
      <c r="EZ31" s="57"/>
      <c r="FA31" s="57"/>
      <c r="FB31" s="57"/>
      <c r="FC31" s="46"/>
    </row>
    <row r="32" spans="1:159" s="40" customFormat="1" hidden="1" x14ac:dyDescent="0.25">
      <c r="A32" s="44"/>
      <c r="B32" s="57"/>
      <c r="C32" s="57"/>
      <c r="D32" s="57"/>
      <c r="E32" s="57"/>
      <c r="F32" s="57"/>
      <c r="G32" s="46"/>
      <c r="I32" s="44"/>
      <c r="J32" s="57"/>
      <c r="K32" s="57"/>
      <c r="L32" s="57"/>
      <c r="M32" s="57"/>
      <c r="N32" s="57"/>
      <c r="O32" s="46"/>
      <c r="Q32" s="44"/>
      <c r="R32" s="57"/>
      <c r="S32" s="57"/>
      <c r="T32" s="57"/>
      <c r="U32" s="57"/>
      <c r="V32" s="57"/>
      <c r="W32" s="46"/>
      <c r="Y32" s="44"/>
      <c r="Z32" s="57"/>
      <c r="AA32" s="57"/>
      <c r="AB32" s="57"/>
      <c r="AC32" s="57"/>
      <c r="AD32" s="57"/>
      <c r="AE32" s="46"/>
      <c r="AG32" s="44"/>
      <c r="AH32" s="57"/>
      <c r="AI32" s="57"/>
      <c r="AJ32" s="57"/>
      <c r="AK32" s="57"/>
      <c r="AL32" s="57"/>
      <c r="AM32" s="46"/>
      <c r="AO32" s="44"/>
      <c r="AP32" s="57"/>
      <c r="AQ32" s="57"/>
      <c r="AR32" s="57"/>
      <c r="AS32" s="57"/>
      <c r="AT32" s="57"/>
      <c r="AU32" s="46"/>
      <c r="AW32" s="44"/>
      <c r="AX32" s="57"/>
      <c r="AY32" s="57"/>
      <c r="AZ32" s="57"/>
      <c r="BA32" s="57"/>
      <c r="BB32" s="57"/>
      <c r="BC32" s="46"/>
      <c r="BE32" s="44"/>
      <c r="BF32" s="57"/>
      <c r="BG32" s="57"/>
      <c r="BH32" s="57"/>
      <c r="BI32" s="57"/>
      <c r="BJ32" s="57"/>
      <c r="BK32" s="46"/>
      <c r="BM32" s="44"/>
      <c r="BN32" s="57"/>
      <c r="BO32" s="57"/>
      <c r="BP32" s="57"/>
      <c r="BQ32" s="57"/>
      <c r="BR32" s="57"/>
      <c r="BS32" s="46"/>
      <c r="BU32" s="44"/>
      <c r="BV32" s="57"/>
      <c r="BW32" s="57"/>
      <c r="BX32" s="57"/>
      <c r="BY32" s="57"/>
      <c r="BZ32" s="57"/>
      <c r="CA32" s="46"/>
      <c r="CC32" s="44"/>
      <c r="CD32" s="57"/>
      <c r="CE32" s="57"/>
      <c r="CF32" s="57"/>
      <c r="CG32" s="57"/>
      <c r="CH32" s="57"/>
      <c r="CI32" s="46"/>
      <c r="CK32" s="44"/>
      <c r="CL32" s="57"/>
      <c r="CM32" s="57"/>
      <c r="CN32" s="57"/>
      <c r="CO32" s="57"/>
      <c r="CP32" s="57"/>
      <c r="CQ32" s="46"/>
      <c r="CS32" s="44"/>
      <c r="CT32" s="57"/>
      <c r="CU32" s="57"/>
      <c r="CV32" s="57"/>
      <c r="CW32" s="57"/>
      <c r="CX32" s="57"/>
      <c r="CY32" s="46"/>
      <c r="DA32" s="44"/>
      <c r="DB32" s="57"/>
      <c r="DC32" s="57"/>
      <c r="DD32" s="57"/>
      <c r="DE32" s="57"/>
      <c r="DF32" s="57"/>
      <c r="DG32" s="46"/>
      <c r="DI32" s="44"/>
      <c r="DJ32" s="57"/>
      <c r="DK32" s="57"/>
      <c r="DL32" s="57"/>
      <c r="DM32" s="57"/>
      <c r="DN32" s="57"/>
      <c r="DO32" s="46"/>
      <c r="DQ32" s="44"/>
      <c r="DR32" s="57"/>
      <c r="DS32" s="57"/>
      <c r="DT32" s="57"/>
      <c r="DU32" s="57"/>
      <c r="DV32" s="57"/>
      <c r="DW32" s="46"/>
      <c r="DY32" s="44"/>
      <c r="DZ32" s="57"/>
      <c r="EA32" s="57"/>
      <c r="EB32" s="57"/>
      <c r="EC32" s="57"/>
      <c r="ED32" s="57"/>
      <c r="EE32" s="46"/>
      <c r="EG32" s="44"/>
      <c r="EH32" s="57"/>
      <c r="EI32" s="57"/>
      <c r="EJ32" s="57"/>
      <c r="EK32" s="57"/>
      <c r="EL32" s="57"/>
      <c r="EM32" s="46"/>
      <c r="EO32" s="44"/>
      <c r="EP32" s="57"/>
      <c r="EQ32" s="57"/>
      <c r="ER32" s="57"/>
      <c r="ES32" s="57"/>
      <c r="ET32" s="57"/>
      <c r="EU32" s="46"/>
      <c r="EW32" s="44"/>
      <c r="EX32" s="57"/>
      <c r="EY32" s="57"/>
      <c r="EZ32" s="57"/>
      <c r="FA32" s="57"/>
      <c r="FB32" s="57"/>
      <c r="FC32" s="46"/>
    </row>
    <row r="33" spans="1:159" s="38" customFormat="1" ht="16.5" hidden="1" thickBot="1" x14ac:dyDescent="0.3">
      <c r="A33" s="48"/>
      <c r="B33" s="48"/>
      <c r="C33" s="48"/>
      <c r="D33" s="48"/>
      <c r="E33" s="48"/>
      <c r="F33" s="49"/>
      <c r="G33" s="50"/>
      <c r="I33" s="48"/>
      <c r="J33" s="48"/>
      <c r="K33" s="48"/>
      <c r="L33" s="48"/>
      <c r="M33" s="48"/>
      <c r="N33" s="49"/>
      <c r="O33" s="50"/>
      <c r="Q33" s="48"/>
      <c r="R33" s="48"/>
      <c r="S33" s="48"/>
      <c r="T33" s="48"/>
      <c r="U33" s="48"/>
      <c r="V33" s="49"/>
      <c r="W33" s="50"/>
      <c r="Y33" s="48"/>
      <c r="Z33" s="48"/>
      <c r="AA33" s="48"/>
      <c r="AB33" s="48"/>
      <c r="AC33" s="48"/>
      <c r="AD33" s="49"/>
      <c r="AE33" s="50"/>
      <c r="AG33" s="48"/>
      <c r="AH33" s="48"/>
      <c r="AI33" s="48"/>
      <c r="AJ33" s="48"/>
      <c r="AK33" s="48"/>
      <c r="AL33" s="49"/>
      <c r="AM33" s="50"/>
      <c r="AO33" s="48"/>
      <c r="AP33" s="48"/>
      <c r="AQ33" s="48"/>
      <c r="AR33" s="48"/>
      <c r="AS33" s="48"/>
      <c r="AT33" s="49"/>
      <c r="AU33" s="50"/>
      <c r="AW33" s="48"/>
      <c r="AX33" s="48"/>
      <c r="AY33" s="48"/>
      <c r="AZ33" s="48"/>
      <c r="BA33" s="48"/>
      <c r="BB33" s="49"/>
      <c r="BC33" s="50"/>
      <c r="BE33" s="48"/>
      <c r="BF33" s="48"/>
      <c r="BG33" s="48"/>
      <c r="BH33" s="48"/>
      <c r="BI33" s="48"/>
      <c r="BJ33" s="49"/>
      <c r="BK33" s="50"/>
      <c r="BM33" s="48"/>
      <c r="BN33" s="48"/>
      <c r="BO33" s="48"/>
      <c r="BP33" s="48"/>
      <c r="BQ33" s="48"/>
      <c r="BR33" s="49"/>
      <c r="BS33" s="50"/>
      <c r="BU33" s="48"/>
      <c r="BV33" s="48"/>
      <c r="BW33" s="48"/>
      <c r="BX33" s="48"/>
      <c r="BY33" s="48"/>
      <c r="BZ33" s="49"/>
      <c r="CA33" s="50"/>
      <c r="CC33" s="48"/>
      <c r="CD33" s="48"/>
      <c r="CE33" s="48"/>
      <c r="CF33" s="48"/>
      <c r="CG33" s="48"/>
      <c r="CH33" s="49"/>
      <c r="CI33" s="50"/>
      <c r="CK33" s="48"/>
      <c r="CL33" s="48"/>
      <c r="CM33" s="48"/>
      <c r="CN33" s="48"/>
      <c r="CO33" s="48"/>
      <c r="CP33" s="49"/>
      <c r="CQ33" s="50"/>
      <c r="CS33" s="48"/>
      <c r="CT33" s="48"/>
      <c r="CU33" s="48"/>
      <c r="CV33" s="48"/>
      <c r="CW33" s="48"/>
      <c r="CX33" s="49"/>
      <c r="CY33" s="50"/>
      <c r="DA33" s="48"/>
      <c r="DB33" s="48"/>
      <c r="DC33" s="48"/>
      <c r="DD33" s="48"/>
      <c r="DE33" s="48"/>
      <c r="DF33" s="49"/>
      <c r="DG33" s="50"/>
      <c r="DI33" s="48"/>
      <c r="DJ33" s="48"/>
      <c r="DK33" s="48"/>
      <c r="DL33" s="48"/>
      <c r="DM33" s="48"/>
      <c r="DN33" s="49"/>
      <c r="DO33" s="50"/>
      <c r="DQ33" s="48"/>
      <c r="DR33" s="48"/>
      <c r="DS33" s="48"/>
      <c r="DT33" s="48"/>
      <c r="DU33" s="48"/>
      <c r="DV33" s="49"/>
      <c r="DW33" s="50"/>
      <c r="DY33" s="48"/>
      <c r="DZ33" s="48"/>
      <c r="EA33" s="48"/>
      <c r="EB33" s="48"/>
      <c r="EC33" s="48"/>
      <c r="ED33" s="49"/>
      <c r="EE33" s="50"/>
      <c r="EG33" s="48"/>
      <c r="EH33" s="48"/>
      <c r="EI33" s="48"/>
      <c r="EJ33" s="48"/>
      <c r="EK33" s="48"/>
      <c r="EL33" s="49"/>
      <c r="EM33" s="50"/>
      <c r="EO33" s="48"/>
      <c r="EP33" s="48"/>
      <c r="EQ33" s="48"/>
      <c r="ER33" s="48"/>
      <c r="ES33" s="48"/>
      <c r="ET33" s="49"/>
      <c r="EU33" s="50"/>
      <c r="EW33" s="48"/>
      <c r="EX33" s="48"/>
      <c r="EY33" s="48"/>
      <c r="EZ33" s="48"/>
      <c r="FA33" s="48"/>
      <c r="FB33" s="49"/>
      <c r="FC33" s="50"/>
    </row>
    <row r="34" spans="1:159" hidden="1" x14ac:dyDescent="0.25"/>
    <row r="35" spans="1:159" hidden="1" x14ac:dyDescent="0.25"/>
    <row r="36" spans="1:159" hidden="1" x14ac:dyDescent="0.25"/>
  </sheetData>
  <mergeCells count="80">
    <mergeCell ref="DQ1:DW1"/>
    <mergeCell ref="DQ6:DW6"/>
    <mergeCell ref="EW1:FC1"/>
    <mergeCell ref="EW6:FC6"/>
    <mergeCell ref="DY1:EE1"/>
    <mergeCell ref="DY6:EE6"/>
    <mergeCell ref="EG1:EM1"/>
    <mergeCell ref="EG6:EM6"/>
    <mergeCell ref="EO1:EU1"/>
    <mergeCell ref="EO6:EU6"/>
    <mergeCell ref="CS1:CY1"/>
    <mergeCell ref="CS6:CY6"/>
    <mergeCell ref="DA1:DG1"/>
    <mergeCell ref="DA6:DG6"/>
    <mergeCell ref="DI1:DO1"/>
    <mergeCell ref="DI6:DO6"/>
    <mergeCell ref="BU1:CA1"/>
    <mergeCell ref="BU6:CA6"/>
    <mergeCell ref="CC1:CI1"/>
    <mergeCell ref="CC6:CI6"/>
    <mergeCell ref="CK1:CQ1"/>
    <mergeCell ref="CK6:CQ6"/>
    <mergeCell ref="AW1:BC1"/>
    <mergeCell ref="AW6:BC6"/>
    <mergeCell ref="BE1:BK1"/>
    <mergeCell ref="BE6:BK6"/>
    <mergeCell ref="BM1:BS1"/>
    <mergeCell ref="BM6:BS6"/>
    <mergeCell ref="Y1:AE1"/>
    <mergeCell ref="Y6:AE6"/>
    <mergeCell ref="AG1:AM1"/>
    <mergeCell ref="AG6:AM6"/>
    <mergeCell ref="AO1:AU1"/>
    <mergeCell ref="AO6:AU6"/>
    <mergeCell ref="A6:G6"/>
    <mergeCell ref="A1:G1"/>
    <mergeCell ref="I1:O1"/>
    <mergeCell ref="I6:O6"/>
    <mergeCell ref="Q1:W1"/>
    <mergeCell ref="Q6:W6"/>
    <mergeCell ref="A11:G11"/>
    <mergeCell ref="I11:O11"/>
    <mergeCell ref="Q11:W11"/>
    <mergeCell ref="Y11:AE11"/>
    <mergeCell ref="AG11:AM11"/>
    <mergeCell ref="AO11:AU11"/>
    <mergeCell ref="AW11:BC11"/>
    <mergeCell ref="BE11:BK11"/>
    <mergeCell ref="BM11:BS11"/>
    <mergeCell ref="BU11:CA11"/>
    <mergeCell ref="CC11:CI11"/>
    <mergeCell ref="CK11:CQ11"/>
    <mergeCell ref="CS11:CY11"/>
    <mergeCell ref="DA11:DG11"/>
    <mergeCell ref="DI11:DO11"/>
    <mergeCell ref="DQ11:DW11"/>
    <mergeCell ref="DY11:EE11"/>
    <mergeCell ref="EG11:EM11"/>
    <mergeCell ref="EO11:EU11"/>
    <mergeCell ref="EW11:FC11"/>
    <mergeCell ref="A23:G23"/>
    <mergeCell ref="I23:O23"/>
    <mergeCell ref="Q23:W23"/>
    <mergeCell ref="Y23:AE23"/>
    <mergeCell ref="AG23:AM23"/>
    <mergeCell ref="AO23:AU23"/>
    <mergeCell ref="AW23:BC23"/>
    <mergeCell ref="BE23:BK23"/>
    <mergeCell ref="BM23:BS23"/>
    <mergeCell ref="BU23:CA23"/>
    <mergeCell ref="CC23:CI23"/>
    <mergeCell ref="CK23:CQ23"/>
    <mergeCell ref="CS23:CY23"/>
    <mergeCell ref="DA23:DG23"/>
    <mergeCell ref="DI23:DO23"/>
    <mergeCell ref="DQ23:DW23"/>
    <mergeCell ref="DY23:EE23"/>
    <mergeCell ref="EG23:EM23"/>
    <mergeCell ref="EO23:EU23"/>
    <mergeCell ref="EW23:FC2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V18"/>
  <sheetViews>
    <sheetView zoomScale="90" zoomScaleNormal="90" workbookViewId="0">
      <selection activeCell="T7" sqref="T7:T12"/>
    </sheetView>
  </sheetViews>
  <sheetFormatPr defaultRowHeight="15" x14ac:dyDescent="0.25"/>
  <cols>
    <col min="1" max="1" width="1.28515625" style="264" customWidth="1"/>
    <col min="2" max="10" width="9.140625" style="264"/>
    <col min="11" max="11" width="12.28515625" style="264" bestFit="1" customWidth="1"/>
    <col min="12" max="12" width="2.42578125" style="264" customWidth="1"/>
    <col min="13" max="21" width="9.140625" style="264"/>
    <col min="22" max="22" width="14.7109375" style="264" customWidth="1"/>
    <col min="23" max="16384" width="9.140625" style="264"/>
  </cols>
  <sheetData>
    <row r="1" spans="2:22" ht="21" x14ac:dyDescent="0.35">
      <c r="B1" s="273" t="s">
        <v>138</v>
      </c>
    </row>
    <row r="2" spans="2:22" ht="21.75" thickBot="1" x14ac:dyDescent="0.4">
      <c r="B2" s="421" t="s">
        <v>135</v>
      </c>
      <c r="C2" s="421"/>
      <c r="D2" s="421"/>
      <c r="E2" s="421"/>
      <c r="F2" s="421"/>
      <c r="G2" s="421"/>
      <c r="H2" s="421"/>
      <c r="I2" s="421"/>
      <c r="J2" s="421"/>
      <c r="K2" s="421"/>
      <c r="M2" s="421" t="s">
        <v>134</v>
      </c>
      <c r="N2" s="421"/>
      <c r="O2" s="421"/>
      <c r="P2" s="421"/>
      <c r="Q2" s="421"/>
      <c r="R2" s="421"/>
      <c r="S2" s="421"/>
      <c r="T2" s="421"/>
      <c r="U2" s="421"/>
      <c r="V2" s="421"/>
    </row>
    <row r="3" spans="2:22" ht="15.75" thickBot="1" x14ac:dyDescent="0.3">
      <c r="B3" s="399" t="s">
        <v>62</v>
      </c>
      <c r="C3" s="422"/>
      <c r="D3" s="423" t="s">
        <v>63</v>
      </c>
      <c r="E3" s="413"/>
      <c r="F3" s="413"/>
      <c r="G3" s="413"/>
      <c r="H3" s="424"/>
      <c r="I3" s="250" t="s">
        <v>64</v>
      </c>
      <c r="J3" s="425" t="s">
        <v>65</v>
      </c>
      <c r="K3" s="426"/>
      <c r="L3" s="249"/>
      <c r="M3" s="370" t="s">
        <v>62</v>
      </c>
      <c r="N3" s="371"/>
      <c r="O3" s="376" t="s">
        <v>63</v>
      </c>
      <c r="P3" s="351"/>
      <c r="Q3" s="351"/>
      <c r="R3" s="351"/>
      <c r="S3" s="377"/>
      <c r="T3" s="266" t="s">
        <v>64</v>
      </c>
      <c r="U3" s="378" t="s">
        <v>65</v>
      </c>
      <c r="V3" s="379"/>
    </row>
    <row r="4" spans="2:22" ht="24" x14ac:dyDescent="0.25">
      <c r="B4" s="392"/>
      <c r="C4" s="393"/>
      <c r="D4" s="397" t="s">
        <v>66</v>
      </c>
      <c r="E4" s="397" t="s">
        <v>67</v>
      </c>
      <c r="F4" s="399" t="s">
        <v>68</v>
      </c>
      <c r="G4" s="397" t="s">
        <v>69</v>
      </c>
      <c r="H4" s="397" t="s">
        <v>70</v>
      </c>
      <c r="I4" s="397"/>
      <c r="J4" s="397" t="s">
        <v>71</v>
      </c>
      <c r="K4" s="248" t="s">
        <v>72</v>
      </c>
      <c r="L4" s="249"/>
      <c r="M4" s="372"/>
      <c r="N4" s="373"/>
      <c r="O4" s="380" t="s">
        <v>66</v>
      </c>
      <c r="P4" s="380" t="s">
        <v>67</v>
      </c>
      <c r="Q4" s="370" t="s">
        <v>68</v>
      </c>
      <c r="R4" s="380" t="s">
        <v>69</v>
      </c>
      <c r="S4" s="380" t="s">
        <v>70</v>
      </c>
      <c r="T4" s="380"/>
      <c r="U4" s="380" t="s">
        <v>71</v>
      </c>
      <c r="V4" s="236" t="s">
        <v>72</v>
      </c>
    </row>
    <row r="5" spans="2:22" ht="23.25" customHeight="1" thickBot="1" x14ac:dyDescent="0.3">
      <c r="B5" s="394"/>
      <c r="C5" s="395"/>
      <c r="D5" s="398"/>
      <c r="E5" s="398"/>
      <c r="F5" s="394"/>
      <c r="G5" s="398"/>
      <c r="H5" s="398"/>
      <c r="I5" s="398"/>
      <c r="J5" s="398"/>
      <c r="K5" s="247" t="s">
        <v>73</v>
      </c>
      <c r="L5" s="249"/>
      <c r="M5" s="374"/>
      <c r="N5" s="375"/>
      <c r="O5" s="381"/>
      <c r="P5" s="381"/>
      <c r="Q5" s="374"/>
      <c r="R5" s="381"/>
      <c r="S5" s="381"/>
      <c r="T5" s="381"/>
      <c r="U5" s="381"/>
      <c r="V5" s="214" t="s">
        <v>73</v>
      </c>
    </row>
    <row r="6" spans="2:22" ht="54" customHeight="1" thickBot="1" x14ac:dyDescent="0.3">
      <c r="B6" s="386" t="s">
        <v>74</v>
      </c>
      <c r="C6" s="387"/>
      <c r="D6" s="227">
        <v>21.3</v>
      </c>
      <c r="E6" s="227">
        <v>21.96</v>
      </c>
      <c r="F6" s="227">
        <v>22.61</v>
      </c>
      <c r="G6" s="227">
        <v>23.3</v>
      </c>
      <c r="H6" s="227">
        <v>24.02</v>
      </c>
      <c r="I6" s="243">
        <f>SUM(D6:H6)</f>
        <v>113.19</v>
      </c>
      <c r="J6" s="246">
        <v>1406</v>
      </c>
      <c r="K6" s="238">
        <f>I6*J6</f>
        <v>159145.13999999998</v>
      </c>
      <c r="L6" s="249"/>
      <c r="M6" s="360" t="s">
        <v>74</v>
      </c>
      <c r="N6" s="361"/>
      <c r="O6" s="217">
        <v>23.39</v>
      </c>
      <c r="P6" s="217">
        <v>23.29</v>
      </c>
      <c r="Q6" s="241">
        <v>23.92</v>
      </c>
      <c r="R6" s="217">
        <v>24.61</v>
      </c>
      <c r="S6" s="241">
        <v>25.44</v>
      </c>
      <c r="T6" s="231">
        <f>SUM(O6:S6)</f>
        <v>120.64999999999999</v>
      </c>
      <c r="U6" s="267">
        <v>1406</v>
      </c>
      <c r="V6" s="242">
        <f>T6*U6</f>
        <v>169633.9</v>
      </c>
    </row>
    <row r="7" spans="2:22" ht="54" customHeight="1" thickBot="1" x14ac:dyDescent="0.3">
      <c r="B7" s="386" t="s">
        <v>75</v>
      </c>
      <c r="C7" s="387"/>
      <c r="D7" s="227">
        <v>22.28</v>
      </c>
      <c r="E7" s="227">
        <v>22.97</v>
      </c>
      <c r="F7" s="227">
        <v>23.66</v>
      </c>
      <c r="G7" s="227">
        <v>24.38</v>
      </c>
      <c r="H7" s="227">
        <v>25.13</v>
      </c>
      <c r="I7" s="243">
        <f t="shared" ref="I7:I12" si="0">SUM(D7:H7)</f>
        <v>118.41999999999999</v>
      </c>
      <c r="J7" s="246">
        <v>150</v>
      </c>
      <c r="K7" s="238">
        <f t="shared" ref="K7:K12" si="1">I7*J7</f>
        <v>17762.999999999996</v>
      </c>
      <c r="L7" s="249"/>
      <c r="M7" s="360" t="s">
        <v>75</v>
      </c>
      <c r="N7" s="361"/>
      <c r="O7" s="217">
        <v>23.82</v>
      </c>
      <c r="P7" s="217">
        <v>23.72</v>
      </c>
      <c r="Q7" s="241">
        <v>24.36</v>
      </c>
      <c r="R7" s="217">
        <v>25.06</v>
      </c>
      <c r="S7" s="241">
        <v>25.9</v>
      </c>
      <c r="T7" s="231">
        <f>SUM(O7:S7)</f>
        <v>122.86000000000001</v>
      </c>
      <c r="U7" s="267">
        <v>150</v>
      </c>
      <c r="V7" s="242">
        <f t="shared" ref="V7:V12" si="2">T7*U7</f>
        <v>18429.000000000004</v>
      </c>
    </row>
    <row r="8" spans="2:22" ht="54" customHeight="1" thickBot="1" x14ac:dyDescent="0.3">
      <c r="B8" s="386" t="s">
        <v>76</v>
      </c>
      <c r="C8" s="387"/>
      <c r="D8" s="227">
        <v>23.48</v>
      </c>
      <c r="E8" s="227">
        <v>24.21</v>
      </c>
      <c r="F8" s="227">
        <v>24.94</v>
      </c>
      <c r="G8" s="227">
        <v>25.69</v>
      </c>
      <c r="H8" s="227">
        <v>26.48</v>
      </c>
      <c r="I8" s="243">
        <f t="shared" si="0"/>
        <v>124.8</v>
      </c>
      <c r="J8" s="246">
        <v>30</v>
      </c>
      <c r="K8" s="238">
        <f t="shared" si="1"/>
        <v>3744</v>
      </c>
      <c r="L8" s="249"/>
      <c r="M8" s="360" t="s">
        <v>76</v>
      </c>
      <c r="N8" s="361"/>
      <c r="O8" s="217">
        <v>24.65</v>
      </c>
      <c r="P8" s="217">
        <v>24.55</v>
      </c>
      <c r="Q8" s="241">
        <v>25.21</v>
      </c>
      <c r="R8" s="217">
        <v>25.94</v>
      </c>
      <c r="S8" s="241">
        <v>26.82</v>
      </c>
      <c r="T8" s="231">
        <f t="shared" ref="T8:T12" si="3">SUM(O8:S8)</f>
        <v>127.16999999999999</v>
      </c>
      <c r="U8" s="267">
        <v>30</v>
      </c>
      <c r="V8" s="242">
        <f t="shared" si="2"/>
        <v>3815.0999999999995</v>
      </c>
    </row>
    <row r="9" spans="2:22" ht="54" customHeight="1" thickBot="1" x14ac:dyDescent="0.3">
      <c r="B9" s="386" t="s">
        <v>77</v>
      </c>
      <c r="C9" s="387"/>
      <c r="D9" s="227">
        <v>24.82</v>
      </c>
      <c r="E9" s="227">
        <v>25.59</v>
      </c>
      <c r="F9" s="227">
        <v>26.36</v>
      </c>
      <c r="G9" s="227">
        <v>27.16</v>
      </c>
      <c r="H9" s="227">
        <v>27.99</v>
      </c>
      <c r="I9" s="243">
        <f t="shared" si="0"/>
        <v>131.91999999999999</v>
      </c>
      <c r="J9" s="246">
        <v>30</v>
      </c>
      <c r="K9" s="238">
        <f t="shared" si="1"/>
        <v>3957.5999999999995</v>
      </c>
      <c r="L9" s="249"/>
      <c r="M9" s="360" t="s">
        <v>77</v>
      </c>
      <c r="N9" s="361"/>
      <c r="O9" s="217">
        <v>25.59</v>
      </c>
      <c r="P9" s="217">
        <v>25.48</v>
      </c>
      <c r="Q9" s="241">
        <v>26.18</v>
      </c>
      <c r="R9" s="217">
        <v>26.94</v>
      </c>
      <c r="S9" s="241">
        <v>27.85</v>
      </c>
      <c r="T9" s="231">
        <f t="shared" si="3"/>
        <v>132.04</v>
      </c>
      <c r="U9" s="267">
        <v>30</v>
      </c>
      <c r="V9" s="242">
        <f t="shared" si="2"/>
        <v>3961.2</v>
      </c>
    </row>
    <row r="10" spans="2:22" ht="54" customHeight="1" thickBot="1" x14ac:dyDescent="0.3">
      <c r="B10" s="386" t="s">
        <v>78</v>
      </c>
      <c r="C10" s="387"/>
      <c r="D10" s="227">
        <v>21.19</v>
      </c>
      <c r="E10" s="227">
        <v>21.85</v>
      </c>
      <c r="F10" s="227">
        <v>22.5</v>
      </c>
      <c r="G10" s="227">
        <v>23.19</v>
      </c>
      <c r="H10" s="227">
        <v>23.9</v>
      </c>
      <c r="I10" s="243">
        <f t="shared" si="0"/>
        <v>112.63</v>
      </c>
      <c r="J10" s="246">
        <v>150</v>
      </c>
      <c r="K10" s="238">
        <f t="shared" si="1"/>
        <v>16894.5</v>
      </c>
      <c r="L10" s="249"/>
      <c r="M10" s="360" t="s">
        <v>78</v>
      </c>
      <c r="N10" s="361"/>
      <c r="O10" s="217">
        <v>22.99</v>
      </c>
      <c r="P10" s="217">
        <v>22.89</v>
      </c>
      <c r="Q10" s="241">
        <v>23.51</v>
      </c>
      <c r="R10" s="217">
        <v>24.19</v>
      </c>
      <c r="S10" s="241">
        <v>25</v>
      </c>
      <c r="T10" s="231">
        <f t="shared" si="3"/>
        <v>118.58</v>
      </c>
      <c r="U10" s="267">
        <v>150</v>
      </c>
      <c r="V10" s="242">
        <f t="shared" si="2"/>
        <v>17787</v>
      </c>
    </row>
    <row r="11" spans="2:22" ht="54" customHeight="1" thickBot="1" x14ac:dyDescent="0.3">
      <c r="B11" s="386" t="s">
        <v>79</v>
      </c>
      <c r="C11" s="387"/>
      <c r="D11" s="227">
        <v>20.21</v>
      </c>
      <c r="E11" s="227">
        <v>20.83</v>
      </c>
      <c r="F11" s="227">
        <v>21.46</v>
      </c>
      <c r="G11" s="227">
        <v>22.11</v>
      </c>
      <c r="H11" s="227">
        <v>22.79</v>
      </c>
      <c r="I11" s="243">
        <f t="shared" si="0"/>
        <v>107.4</v>
      </c>
      <c r="J11" s="246">
        <v>30</v>
      </c>
      <c r="K11" s="238">
        <f t="shared" si="1"/>
        <v>3222</v>
      </c>
      <c r="L11" s="249"/>
      <c r="M11" s="360" t="s">
        <v>79</v>
      </c>
      <c r="N11" s="361"/>
      <c r="O11" s="217">
        <v>22.17</v>
      </c>
      <c r="P11" s="217">
        <v>22.07</v>
      </c>
      <c r="Q11" s="241">
        <v>22.67</v>
      </c>
      <c r="R11" s="217">
        <v>23.33</v>
      </c>
      <c r="S11" s="241">
        <v>24.12</v>
      </c>
      <c r="T11" s="231">
        <f t="shared" si="3"/>
        <v>114.36</v>
      </c>
      <c r="U11" s="267">
        <v>30</v>
      </c>
      <c r="V11" s="242">
        <f t="shared" si="2"/>
        <v>3430.8</v>
      </c>
    </row>
    <row r="12" spans="2:22" ht="54" customHeight="1" thickBot="1" x14ac:dyDescent="0.3">
      <c r="B12" s="386" t="s">
        <v>80</v>
      </c>
      <c r="C12" s="387"/>
      <c r="D12" s="227">
        <v>19.309999999999999</v>
      </c>
      <c r="E12" s="227">
        <v>19.91</v>
      </c>
      <c r="F12" s="227">
        <v>20.5</v>
      </c>
      <c r="G12" s="227">
        <v>21.13</v>
      </c>
      <c r="H12" s="227">
        <v>21.78</v>
      </c>
      <c r="I12" s="243">
        <f t="shared" si="0"/>
        <v>102.63</v>
      </c>
      <c r="J12" s="246">
        <v>30</v>
      </c>
      <c r="K12" s="238">
        <f t="shared" si="1"/>
        <v>3078.8999999999996</v>
      </c>
      <c r="L12" s="249"/>
      <c r="M12" s="360" t="s">
        <v>80</v>
      </c>
      <c r="N12" s="361"/>
      <c r="O12" s="217">
        <v>21.43</v>
      </c>
      <c r="P12" s="217">
        <v>21.33</v>
      </c>
      <c r="Q12" s="241">
        <v>21.91</v>
      </c>
      <c r="R12" s="217">
        <v>22.55</v>
      </c>
      <c r="S12" s="241">
        <v>23.31</v>
      </c>
      <c r="T12" s="231">
        <f t="shared" si="3"/>
        <v>110.53</v>
      </c>
      <c r="U12" s="267">
        <v>30</v>
      </c>
      <c r="V12" s="242">
        <f t="shared" si="2"/>
        <v>3315.9</v>
      </c>
    </row>
    <row r="13" spans="2:22" ht="22.5" customHeight="1" x14ac:dyDescent="0.25">
      <c r="B13" s="405" t="s">
        <v>81</v>
      </c>
      <c r="C13" s="406"/>
      <c r="D13" s="406"/>
      <c r="E13" s="406"/>
      <c r="F13" s="406"/>
      <c r="G13" s="406"/>
      <c r="H13" s="406"/>
      <c r="I13" s="406"/>
      <c r="J13" s="407"/>
      <c r="K13" s="431">
        <f>SUM(K6:K12)</f>
        <v>207805.13999999998</v>
      </c>
      <c r="L13" s="249"/>
      <c r="M13" s="362" t="s">
        <v>81</v>
      </c>
      <c r="N13" s="356"/>
      <c r="O13" s="356"/>
      <c r="P13" s="356"/>
      <c r="Q13" s="356"/>
      <c r="R13" s="356"/>
      <c r="S13" s="356"/>
      <c r="T13" s="356"/>
      <c r="U13" s="363"/>
      <c r="V13" s="427">
        <f>SUM(V6:V12)</f>
        <v>220372.9</v>
      </c>
    </row>
    <row r="14" spans="2:22" ht="22.5" customHeight="1" thickBot="1" x14ac:dyDescent="0.3">
      <c r="B14" s="400" t="s">
        <v>82</v>
      </c>
      <c r="C14" s="401"/>
      <c r="D14" s="401"/>
      <c r="E14" s="401"/>
      <c r="F14" s="401"/>
      <c r="G14" s="401"/>
      <c r="H14" s="401"/>
      <c r="I14" s="401"/>
      <c r="J14" s="402"/>
      <c r="K14" s="409"/>
      <c r="L14" s="265"/>
      <c r="M14" s="366" t="s">
        <v>82</v>
      </c>
      <c r="N14" s="367"/>
      <c r="O14" s="367"/>
      <c r="P14" s="367"/>
      <c r="Q14" s="367"/>
      <c r="R14" s="367"/>
      <c r="S14" s="367"/>
      <c r="T14" s="367"/>
      <c r="U14" s="368"/>
      <c r="V14" s="428"/>
    </row>
    <row r="15" spans="2:22" ht="25.5" customHeight="1" thickTop="1" thickBot="1" x14ac:dyDescent="0.3">
      <c r="B15" s="403"/>
      <c r="C15" s="413" t="s">
        <v>83</v>
      </c>
      <c r="D15" s="413"/>
      <c r="E15" s="413"/>
      <c r="F15" s="413"/>
      <c r="G15" s="415"/>
      <c r="H15" s="415"/>
      <c r="I15" s="406"/>
      <c r="J15" s="416"/>
      <c r="K15" s="419">
        <f>(K13/K13)*35</f>
        <v>35</v>
      </c>
      <c r="L15" s="265"/>
      <c r="M15" s="353"/>
      <c r="N15" s="351" t="s">
        <v>83</v>
      </c>
      <c r="O15" s="351"/>
      <c r="P15" s="351"/>
      <c r="Q15" s="351"/>
      <c r="R15" s="355"/>
      <c r="S15" s="355"/>
      <c r="T15" s="356"/>
      <c r="U15" s="357"/>
      <c r="V15" s="429">
        <f>(K13/V13)*35</f>
        <v>33.003966912447034</v>
      </c>
    </row>
    <row r="16" spans="2:22" ht="25.5" customHeight="1" thickBot="1" x14ac:dyDescent="0.3">
      <c r="B16" s="404"/>
      <c r="C16" s="413" t="s">
        <v>85</v>
      </c>
      <c r="D16" s="413"/>
      <c r="E16" s="413"/>
      <c r="F16" s="413"/>
      <c r="G16" s="414"/>
      <c r="H16" s="414"/>
      <c r="I16" s="417"/>
      <c r="J16" s="418"/>
      <c r="K16" s="420"/>
      <c r="L16" s="265"/>
      <c r="M16" s="354"/>
      <c r="N16" s="351" t="s">
        <v>85</v>
      </c>
      <c r="O16" s="351"/>
      <c r="P16" s="351"/>
      <c r="Q16" s="351"/>
      <c r="R16" s="352"/>
      <c r="S16" s="352"/>
      <c r="T16" s="358"/>
      <c r="U16" s="359"/>
      <c r="V16" s="430"/>
    </row>
    <row r="17" spans="2:22" ht="45.75" customHeight="1" thickBot="1" x14ac:dyDescent="0.3">
      <c r="B17" s="410" t="s">
        <v>86</v>
      </c>
      <c r="C17" s="411"/>
      <c r="D17" s="411"/>
      <c r="E17" s="411"/>
      <c r="F17" s="411"/>
      <c r="G17" s="411"/>
      <c r="H17" s="411"/>
      <c r="I17" s="411"/>
      <c r="J17" s="411"/>
      <c r="K17" s="412"/>
      <c r="L17" s="265"/>
      <c r="M17" s="410" t="s">
        <v>86</v>
      </c>
      <c r="N17" s="411"/>
      <c r="O17" s="411"/>
      <c r="P17" s="411"/>
      <c r="Q17" s="411"/>
      <c r="R17" s="411"/>
      <c r="S17" s="411"/>
      <c r="T17" s="411"/>
      <c r="U17" s="411"/>
      <c r="V17" s="412"/>
    </row>
    <row r="18" spans="2:22" x14ac:dyDescent="0.25">
      <c r="B18" s="249"/>
      <c r="C18" s="249"/>
      <c r="D18" s="249"/>
      <c r="E18" s="249"/>
      <c r="F18" s="249"/>
      <c r="G18" s="249"/>
      <c r="H18" s="249"/>
      <c r="I18" s="249"/>
      <c r="J18" s="249"/>
      <c r="K18" s="249"/>
      <c r="L18" s="265"/>
    </row>
  </sheetData>
  <mergeCells count="58">
    <mergeCell ref="B17:K17"/>
    <mergeCell ref="M17:V17"/>
    <mergeCell ref="N15:Q15"/>
    <mergeCell ref="R15:S15"/>
    <mergeCell ref="T15:U16"/>
    <mergeCell ref="V15:V16"/>
    <mergeCell ref="C16:F16"/>
    <mergeCell ref="G16:H16"/>
    <mergeCell ref="N16:Q16"/>
    <mergeCell ref="R16:S16"/>
    <mergeCell ref="B15:B16"/>
    <mergeCell ref="C15:F15"/>
    <mergeCell ref="G15:H15"/>
    <mergeCell ref="I15:J16"/>
    <mergeCell ref="K15:K16"/>
    <mergeCell ref="M15:M16"/>
    <mergeCell ref="B8:C8"/>
    <mergeCell ref="M8:N8"/>
    <mergeCell ref="V13:V14"/>
    <mergeCell ref="B14:J14"/>
    <mergeCell ref="M14:U14"/>
    <mergeCell ref="B9:C9"/>
    <mergeCell ref="M9:N9"/>
    <mergeCell ref="B10:C10"/>
    <mergeCell ref="M10:N10"/>
    <mergeCell ref="B11:C11"/>
    <mergeCell ref="M11:N11"/>
    <mergeCell ref="B12:C12"/>
    <mergeCell ref="M12:N12"/>
    <mergeCell ref="B13:J13"/>
    <mergeCell ref="K13:K14"/>
    <mergeCell ref="M13:U13"/>
    <mergeCell ref="T4:T5"/>
    <mergeCell ref="B6:C6"/>
    <mergeCell ref="M6:N6"/>
    <mergeCell ref="B7:C7"/>
    <mergeCell ref="M7:N7"/>
    <mergeCell ref="O4:O5"/>
    <mergeCell ref="P4:P5"/>
    <mergeCell ref="Q4:Q5"/>
    <mergeCell ref="R4:R5"/>
    <mergeCell ref="S4:S5"/>
    <mergeCell ref="B2:K2"/>
    <mergeCell ref="M2:V2"/>
    <mergeCell ref="B3:C5"/>
    <mergeCell ref="D3:H3"/>
    <mergeCell ref="J3:K3"/>
    <mergeCell ref="M3:N5"/>
    <mergeCell ref="O3:S3"/>
    <mergeCell ref="U3:V3"/>
    <mergeCell ref="D4:D5"/>
    <mergeCell ref="E4:E5"/>
    <mergeCell ref="U4:U5"/>
    <mergeCell ref="F4:F5"/>
    <mergeCell ref="G4:G5"/>
    <mergeCell ref="H4:H5"/>
    <mergeCell ref="I4:I5"/>
    <mergeCell ref="J4:J5"/>
  </mergeCells>
  <pageMargins left="0.7" right="0.7" top="0.75" bottom="0.75" header="0.3" footer="0.3"/>
  <pageSetup scale="45" fitToHeight="0"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V18"/>
  <sheetViews>
    <sheetView zoomScale="90" zoomScaleNormal="90" workbookViewId="0">
      <selection activeCell="T7" sqref="T7:T12"/>
    </sheetView>
  </sheetViews>
  <sheetFormatPr defaultRowHeight="15" x14ac:dyDescent="0.25"/>
  <cols>
    <col min="1" max="1" width="1.85546875" style="268" customWidth="1"/>
    <col min="2" max="10" width="9.140625" style="268"/>
    <col min="11" max="11" width="12.28515625" style="268" bestFit="1" customWidth="1"/>
    <col min="12" max="12" width="1.28515625" style="268" customWidth="1"/>
    <col min="13" max="21" width="9.140625" style="268"/>
    <col min="22" max="22" width="14.140625" style="268" customWidth="1"/>
    <col min="23" max="16384" width="9.140625" style="268"/>
  </cols>
  <sheetData>
    <row r="1" spans="2:22" ht="18.75" x14ac:dyDescent="0.3">
      <c r="B1" s="272" t="s">
        <v>139</v>
      </c>
    </row>
    <row r="2" spans="2:22" ht="21.75" thickBot="1" x14ac:dyDescent="0.4">
      <c r="B2" s="421" t="s">
        <v>135</v>
      </c>
      <c r="C2" s="421"/>
      <c r="D2" s="421"/>
      <c r="E2" s="421"/>
      <c r="F2" s="421"/>
      <c r="G2" s="421"/>
      <c r="H2" s="421"/>
      <c r="I2" s="421"/>
      <c r="J2" s="421"/>
      <c r="K2" s="421"/>
      <c r="M2" s="421" t="s">
        <v>134</v>
      </c>
      <c r="N2" s="421"/>
      <c r="O2" s="421"/>
      <c r="P2" s="421"/>
      <c r="Q2" s="421"/>
      <c r="R2" s="421"/>
      <c r="S2" s="421"/>
      <c r="T2" s="421"/>
      <c r="U2" s="421"/>
      <c r="V2" s="421"/>
    </row>
    <row r="3" spans="2:22" ht="15.75" thickBot="1" x14ac:dyDescent="0.3">
      <c r="B3" s="399" t="s">
        <v>62</v>
      </c>
      <c r="C3" s="422"/>
      <c r="D3" s="423" t="s">
        <v>63</v>
      </c>
      <c r="E3" s="413"/>
      <c r="F3" s="413"/>
      <c r="G3" s="413"/>
      <c r="H3" s="424"/>
      <c r="I3" s="250" t="s">
        <v>64</v>
      </c>
      <c r="J3" s="425" t="s">
        <v>65</v>
      </c>
      <c r="K3" s="426"/>
      <c r="L3" s="249"/>
      <c r="M3" s="370" t="s">
        <v>62</v>
      </c>
      <c r="N3" s="371"/>
      <c r="O3" s="376" t="s">
        <v>63</v>
      </c>
      <c r="P3" s="351"/>
      <c r="Q3" s="351"/>
      <c r="R3" s="351"/>
      <c r="S3" s="377"/>
      <c r="T3" s="270" t="s">
        <v>64</v>
      </c>
      <c r="U3" s="378" t="s">
        <v>65</v>
      </c>
      <c r="V3" s="379"/>
    </row>
    <row r="4" spans="2:22" ht="24" x14ac:dyDescent="0.25">
      <c r="B4" s="392"/>
      <c r="C4" s="393"/>
      <c r="D4" s="397" t="s">
        <v>66</v>
      </c>
      <c r="E4" s="397" t="s">
        <v>67</v>
      </c>
      <c r="F4" s="399" t="s">
        <v>68</v>
      </c>
      <c r="G4" s="397" t="s">
        <v>69</v>
      </c>
      <c r="H4" s="397" t="s">
        <v>70</v>
      </c>
      <c r="I4" s="397"/>
      <c r="J4" s="397" t="s">
        <v>71</v>
      </c>
      <c r="K4" s="248" t="s">
        <v>72</v>
      </c>
      <c r="L4" s="249"/>
      <c r="M4" s="372"/>
      <c r="N4" s="373"/>
      <c r="O4" s="380" t="s">
        <v>66</v>
      </c>
      <c r="P4" s="380" t="s">
        <v>67</v>
      </c>
      <c r="Q4" s="370" t="s">
        <v>68</v>
      </c>
      <c r="R4" s="380" t="s">
        <v>69</v>
      </c>
      <c r="S4" s="380" t="s">
        <v>70</v>
      </c>
      <c r="T4" s="380"/>
      <c r="U4" s="380" t="s">
        <v>71</v>
      </c>
      <c r="V4" s="236" t="s">
        <v>72</v>
      </c>
    </row>
    <row r="5" spans="2:22" ht="23.25" customHeight="1" thickBot="1" x14ac:dyDescent="0.3">
      <c r="B5" s="394"/>
      <c r="C5" s="395"/>
      <c r="D5" s="398"/>
      <c r="E5" s="398"/>
      <c r="F5" s="394"/>
      <c r="G5" s="398"/>
      <c r="H5" s="398"/>
      <c r="I5" s="398"/>
      <c r="J5" s="398"/>
      <c r="K5" s="247" t="s">
        <v>73</v>
      </c>
      <c r="L5" s="249"/>
      <c r="M5" s="374"/>
      <c r="N5" s="375"/>
      <c r="O5" s="381"/>
      <c r="P5" s="381"/>
      <c r="Q5" s="374"/>
      <c r="R5" s="381"/>
      <c r="S5" s="381"/>
      <c r="T5" s="381"/>
      <c r="U5" s="381"/>
      <c r="V5" s="214" t="s">
        <v>73</v>
      </c>
    </row>
    <row r="6" spans="2:22" ht="54" customHeight="1" thickBot="1" x14ac:dyDescent="0.3">
      <c r="B6" s="386" t="s">
        <v>74</v>
      </c>
      <c r="C6" s="387"/>
      <c r="D6" s="227">
        <v>21.3</v>
      </c>
      <c r="E6" s="227">
        <v>21.96</v>
      </c>
      <c r="F6" s="227">
        <v>22.61</v>
      </c>
      <c r="G6" s="227">
        <v>23.3</v>
      </c>
      <c r="H6" s="227">
        <v>24.02</v>
      </c>
      <c r="I6" s="243">
        <f>SUM(D6:H6)</f>
        <v>113.19</v>
      </c>
      <c r="J6" s="246">
        <v>1406</v>
      </c>
      <c r="K6" s="238">
        <f>I6*J6</f>
        <v>159145.13999999998</v>
      </c>
      <c r="L6" s="249"/>
      <c r="M6" s="360" t="s">
        <v>74</v>
      </c>
      <c r="N6" s="361"/>
      <c r="O6" s="217">
        <v>23.3</v>
      </c>
      <c r="P6" s="217">
        <v>23.29</v>
      </c>
      <c r="Q6" s="241">
        <v>23.92</v>
      </c>
      <c r="R6" s="217">
        <v>24.61</v>
      </c>
      <c r="S6" s="241">
        <v>25.44</v>
      </c>
      <c r="T6" s="231">
        <f>SUM(O6:S6)</f>
        <v>120.56</v>
      </c>
      <c r="U6" s="271">
        <v>1406</v>
      </c>
      <c r="V6" s="242">
        <f>T6*U6</f>
        <v>169507.36000000002</v>
      </c>
    </row>
    <row r="7" spans="2:22" ht="54" customHeight="1" thickBot="1" x14ac:dyDescent="0.3">
      <c r="B7" s="386" t="s">
        <v>75</v>
      </c>
      <c r="C7" s="387"/>
      <c r="D7" s="227">
        <v>22.28</v>
      </c>
      <c r="E7" s="227">
        <v>22.97</v>
      </c>
      <c r="F7" s="227">
        <v>23.66</v>
      </c>
      <c r="G7" s="227">
        <v>24.38</v>
      </c>
      <c r="H7" s="227">
        <v>25.13</v>
      </c>
      <c r="I7" s="243">
        <f t="shared" ref="I7:I12" si="0">SUM(D7:H7)</f>
        <v>118.41999999999999</v>
      </c>
      <c r="J7" s="246">
        <v>150</v>
      </c>
      <c r="K7" s="238">
        <f t="shared" ref="K7:K12" si="1">I7*J7</f>
        <v>17762.999999999996</v>
      </c>
      <c r="L7" s="249"/>
      <c r="M7" s="360" t="s">
        <v>75</v>
      </c>
      <c r="N7" s="361"/>
      <c r="O7" s="217">
        <v>23.72</v>
      </c>
      <c r="P7" s="217">
        <v>23.72</v>
      </c>
      <c r="Q7" s="241">
        <v>24.36</v>
      </c>
      <c r="R7" s="217">
        <v>25.06</v>
      </c>
      <c r="S7" s="241">
        <v>25.9</v>
      </c>
      <c r="T7" s="231">
        <f>SUM(O7:S7)</f>
        <v>122.75999999999999</v>
      </c>
      <c r="U7" s="271">
        <v>150</v>
      </c>
      <c r="V7" s="242">
        <f t="shared" ref="V7:V12" si="2">T7*U7</f>
        <v>18414</v>
      </c>
    </row>
    <row r="8" spans="2:22" ht="54" customHeight="1" thickBot="1" x14ac:dyDescent="0.3">
      <c r="B8" s="386" t="s">
        <v>76</v>
      </c>
      <c r="C8" s="387"/>
      <c r="D8" s="227">
        <v>23.48</v>
      </c>
      <c r="E8" s="227">
        <v>24.21</v>
      </c>
      <c r="F8" s="227">
        <v>24.94</v>
      </c>
      <c r="G8" s="227">
        <v>25.69</v>
      </c>
      <c r="H8" s="227">
        <v>26.48</v>
      </c>
      <c r="I8" s="243">
        <f t="shared" si="0"/>
        <v>124.8</v>
      </c>
      <c r="J8" s="246">
        <v>30</v>
      </c>
      <c r="K8" s="238">
        <f t="shared" si="1"/>
        <v>3744</v>
      </c>
      <c r="L8" s="249"/>
      <c r="M8" s="360" t="s">
        <v>76</v>
      </c>
      <c r="N8" s="361"/>
      <c r="O8" s="217">
        <v>24.56</v>
      </c>
      <c r="P8" s="217">
        <v>24.55</v>
      </c>
      <c r="Q8" s="241">
        <v>25.21</v>
      </c>
      <c r="R8" s="217">
        <v>25.94</v>
      </c>
      <c r="S8" s="241">
        <v>26.82</v>
      </c>
      <c r="T8" s="231">
        <f t="shared" ref="T8:T12" si="3">SUM(O8:S8)</f>
        <v>127.07999999999998</v>
      </c>
      <c r="U8" s="271">
        <v>30</v>
      </c>
      <c r="V8" s="242">
        <f t="shared" si="2"/>
        <v>3812.3999999999996</v>
      </c>
    </row>
    <row r="9" spans="2:22" ht="54" customHeight="1" thickBot="1" x14ac:dyDescent="0.3">
      <c r="B9" s="386" t="s">
        <v>77</v>
      </c>
      <c r="C9" s="387"/>
      <c r="D9" s="227">
        <v>24.82</v>
      </c>
      <c r="E9" s="227">
        <v>25.59</v>
      </c>
      <c r="F9" s="227">
        <v>26.36</v>
      </c>
      <c r="G9" s="227">
        <v>27.16</v>
      </c>
      <c r="H9" s="227">
        <v>27.99</v>
      </c>
      <c r="I9" s="243">
        <f t="shared" si="0"/>
        <v>131.91999999999999</v>
      </c>
      <c r="J9" s="246">
        <v>30</v>
      </c>
      <c r="K9" s="238">
        <f t="shared" si="1"/>
        <v>3957.5999999999995</v>
      </c>
      <c r="L9" s="249"/>
      <c r="M9" s="360" t="s">
        <v>77</v>
      </c>
      <c r="N9" s="361"/>
      <c r="O9" s="217">
        <v>25.49</v>
      </c>
      <c r="P9" s="217">
        <v>25.48</v>
      </c>
      <c r="Q9" s="241">
        <v>26.18</v>
      </c>
      <c r="R9" s="217">
        <v>26.94</v>
      </c>
      <c r="S9" s="241">
        <v>27.85</v>
      </c>
      <c r="T9" s="231">
        <f t="shared" si="3"/>
        <v>131.94</v>
      </c>
      <c r="U9" s="271">
        <v>30</v>
      </c>
      <c r="V9" s="242">
        <f t="shared" si="2"/>
        <v>3958.2</v>
      </c>
    </row>
    <row r="10" spans="2:22" ht="54" customHeight="1" thickBot="1" x14ac:dyDescent="0.3">
      <c r="B10" s="386" t="s">
        <v>78</v>
      </c>
      <c r="C10" s="387"/>
      <c r="D10" s="227">
        <v>21.19</v>
      </c>
      <c r="E10" s="227">
        <v>21.85</v>
      </c>
      <c r="F10" s="227">
        <v>22.5</v>
      </c>
      <c r="G10" s="227">
        <v>23.19</v>
      </c>
      <c r="H10" s="227">
        <v>23.9</v>
      </c>
      <c r="I10" s="243">
        <f t="shared" si="0"/>
        <v>112.63</v>
      </c>
      <c r="J10" s="246">
        <v>150</v>
      </c>
      <c r="K10" s="238">
        <f t="shared" si="1"/>
        <v>16894.5</v>
      </c>
      <c r="L10" s="249"/>
      <c r="M10" s="360" t="s">
        <v>78</v>
      </c>
      <c r="N10" s="361"/>
      <c r="O10" s="217">
        <v>22.89</v>
      </c>
      <c r="P10" s="217">
        <v>22.89</v>
      </c>
      <c r="Q10" s="241">
        <v>23.51</v>
      </c>
      <c r="R10" s="217">
        <v>24.19</v>
      </c>
      <c r="S10" s="241">
        <v>25</v>
      </c>
      <c r="T10" s="231">
        <f t="shared" si="3"/>
        <v>118.48</v>
      </c>
      <c r="U10" s="271">
        <v>150</v>
      </c>
      <c r="V10" s="242">
        <f t="shared" si="2"/>
        <v>17772</v>
      </c>
    </row>
    <row r="11" spans="2:22" ht="54" customHeight="1" thickBot="1" x14ac:dyDescent="0.3">
      <c r="B11" s="386" t="s">
        <v>79</v>
      </c>
      <c r="C11" s="387"/>
      <c r="D11" s="227">
        <v>20.21</v>
      </c>
      <c r="E11" s="227">
        <v>20.83</v>
      </c>
      <c r="F11" s="227">
        <v>21.46</v>
      </c>
      <c r="G11" s="227">
        <v>22.11</v>
      </c>
      <c r="H11" s="227">
        <v>22.79</v>
      </c>
      <c r="I11" s="243">
        <f t="shared" si="0"/>
        <v>107.4</v>
      </c>
      <c r="J11" s="246">
        <v>30</v>
      </c>
      <c r="K11" s="238">
        <f t="shared" si="1"/>
        <v>3222</v>
      </c>
      <c r="L11" s="249"/>
      <c r="M11" s="360" t="s">
        <v>79</v>
      </c>
      <c r="N11" s="361"/>
      <c r="O11" s="217">
        <v>22.08</v>
      </c>
      <c r="P11" s="217">
        <v>22.07</v>
      </c>
      <c r="Q11" s="241">
        <v>22.67</v>
      </c>
      <c r="R11" s="217">
        <v>23.33</v>
      </c>
      <c r="S11" s="241">
        <v>24.12</v>
      </c>
      <c r="T11" s="231">
        <f t="shared" si="3"/>
        <v>114.27</v>
      </c>
      <c r="U11" s="271">
        <v>30</v>
      </c>
      <c r="V11" s="242">
        <f t="shared" si="2"/>
        <v>3428.1</v>
      </c>
    </row>
    <row r="12" spans="2:22" ht="54" customHeight="1" thickBot="1" x14ac:dyDescent="0.3">
      <c r="B12" s="386" t="s">
        <v>80</v>
      </c>
      <c r="C12" s="387"/>
      <c r="D12" s="227">
        <v>19.309999999999999</v>
      </c>
      <c r="E12" s="227">
        <v>19.91</v>
      </c>
      <c r="F12" s="227">
        <v>20.5</v>
      </c>
      <c r="G12" s="227">
        <v>21.13</v>
      </c>
      <c r="H12" s="227">
        <v>21.78</v>
      </c>
      <c r="I12" s="243">
        <f t="shared" si="0"/>
        <v>102.63</v>
      </c>
      <c r="J12" s="246">
        <v>30</v>
      </c>
      <c r="K12" s="238">
        <f t="shared" si="1"/>
        <v>3078.8999999999996</v>
      </c>
      <c r="L12" s="249"/>
      <c r="M12" s="360" t="s">
        <v>80</v>
      </c>
      <c r="N12" s="361"/>
      <c r="O12" s="217">
        <v>21.34</v>
      </c>
      <c r="P12" s="217">
        <v>21.33</v>
      </c>
      <c r="Q12" s="241">
        <v>21.91</v>
      </c>
      <c r="R12" s="217">
        <v>22.55</v>
      </c>
      <c r="S12" s="241">
        <v>23.31</v>
      </c>
      <c r="T12" s="231">
        <f t="shared" si="3"/>
        <v>110.44</v>
      </c>
      <c r="U12" s="271">
        <v>30</v>
      </c>
      <c r="V12" s="242">
        <f t="shared" si="2"/>
        <v>3313.2</v>
      </c>
    </row>
    <row r="13" spans="2:22" ht="22.5" customHeight="1" x14ac:dyDescent="0.25">
      <c r="B13" s="405" t="s">
        <v>81</v>
      </c>
      <c r="C13" s="406"/>
      <c r="D13" s="406"/>
      <c r="E13" s="406"/>
      <c r="F13" s="406"/>
      <c r="G13" s="406"/>
      <c r="H13" s="406"/>
      <c r="I13" s="406"/>
      <c r="J13" s="407"/>
      <c r="K13" s="431">
        <f>SUM(K6:K12)</f>
        <v>207805.13999999998</v>
      </c>
      <c r="L13" s="249"/>
      <c r="M13" s="362" t="s">
        <v>81</v>
      </c>
      <c r="N13" s="356"/>
      <c r="O13" s="356"/>
      <c r="P13" s="356"/>
      <c r="Q13" s="356"/>
      <c r="R13" s="356"/>
      <c r="S13" s="356"/>
      <c r="T13" s="356"/>
      <c r="U13" s="363"/>
      <c r="V13" s="427">
        <f>SUM(V6:V12)</f>
        <v>220205.26000000004</v>
      </c>
    </row>
    <row r="14" spans="2:22" ht="22.5" customHeight="1" thickBot="1" x14ac:dyDescent="0.3">
      <c r="B14" s="400" t="s">
        <v>82</v>
      </c>
      <c r="C14" s="401"/>
      <c r="D14" s="401"/>
      <c r="E14" s="401"/>
      <c r="F14" s="401"/>
      <c r="G14" s="401"/>
      <c r="H14" s="401"/>
      <c r="I14" s="401"/>
      <c r="J14" s="402"/>
      <c r="K14" s="409"/>
      <c r="L14" s="269"/>
      <c r="M14" s="366" t="s">
        <v>82</v>
      </c>
      <c r="N14" s="367"/>
      <c r="O14" s="367"/>
      <c r="P14" s="367"/>
      <c r="Q14" s="367"/>
      <c r="R14" s="367"/>
      <c r="S14" s="367"/>
      <c r="T14" s="367"/>
      <c r="U14" s="368"/>
      <c r="V14" s="428"/>
    </row>
    <row r="15" spans="2:22" ht="25.5" customHeight="1" thickTop="1" thickBot="1" x14ac:dyDescent="0.3">
      <c r="B15" s="403"/>
      <c r="C15" s="413" t="s">
        <v>83</v>
      </c>
      <c r="D15" s="413"/>
      <c r="E15" s="413"/>
      <c r="F15" s="413"/>
      <c r="G15" s="415"/>
      <c r="H15" s="415"/>
      <c r="I15" s="406"/>
      <c r="J15" s="416"/>
      <c r="K15" s="419">
        <f>(K13/K13)*35</f>
        <v>35</v>
      </c>
      <c r="L15" s="269"/>
      <c r="M15" s="353"/>
      <c r="N15" s="351" t="s">
        <v>83</v>
      </c>
      <c r="O15" s="351"/>
      <c r="P15" s="351"/>
      <c r="Q15" s="351"/>
      <c r="R15" s="355"/>
      <c r="S15" s="355"/>
      <c r="T15" s="356"/>
      <c r="U15" s="357"/>
      <c r="V15" s="429">
        <f>(K13/V13)*35</f>
        <v>33.029092493067594</v>
      </c>
    </row>
    <row r="16" spans="2:22" ht="25.5" customHeight="1" thickBot="1" x14ac:dyDescent="0.3">
      <c r="B16" s="404"/>
      <c r="C16" s="413" t="s">
        <v>85</v>
      </c>
      <c r="D16" s="413"/>
      <c r="E16" s="413"/>
      <c r="F16" s="413"/>
      <c r="G16" s="414"/>
      <c r="H16" s="414"/>
      <c r="I16" s="417"/>
      <c r="J16" s="418"/>
      <c r="K16" s="420"/>
      <c r="L16" s="269"/>
      <c r="M16" s="354"/>
      <c r="N16" s="351" t="s">
        <v>85</v>
      </c>
      <c r="O16" s="351"/>
      <c r="P16" s="351"/>
      <c r="Q16" s="351"/>
      <c r="R16" s="352"/>
      <c r="S16" s="352"/>
      <c r="T16" s="358"/>
      <c r="U16" s="359"/>
      <c r="V16" s="430"/>
    </row>
    <row r="17" spans="2:22" ht="45.75" customHeight="1" thickBot="1" x14ac:dyDescent="0.3">
      <c r="B17" s="410" t="s">
        <v>86</v>
      </c>
      <c r="C17" s="411"/>
      <c r="D17" s="411"/>
      <c r="E17" s="411"/>
      <c r="F17" s="411"/>
      <c r="G17" s="411"/>
      <c r="H17" s="411"/>
      <c r="I17" s="411"/>
      <c r="J17" s="411"/>
      <c r="K17" s="412"/>
      <c r="L17" s="269"/>
      <c r="M17" s="410" t="s">
        <v>86</v>
      </c>
      <c r="N17" s="411"/>
      <c r="O17" s="411"/>
      <c r="P17" s="411"/>
      <c r="Q17" s="411"/>
      <c r="R17" s="411"/>
      <c r="S17" s="411"/>
      <c r="T17" s="411"/>
      <c r="U17" s="411"/>
      <c r="V17" s="412"/>
    </row>
    <row r="18" spans="2:22" x14ac:dyDescent="0.25">
      <c r="B18" s="249"/>
      <c r="C18" s="249"/>
      <c r="D18" s="249"/>
      <c r="E18" s="249"/>
      <c r="F18" s="249"/>
      <c r="G18" s="249"/>
      <c r="H18" s="249"/>
      <c r="I18" s="249"/>
      <c r="J18" s="249"/>
      <c r="K18" s="249"/>
      <c r="L18" s="269"/>
    </row>
  </sheetData>
  <mergeCells count="58">
    <mergeCell ref="B17:K17"/>
    <mergeCell ref="M17:V17"/>
    <mergeCell ref="N15:Q15"/>
    <mergeCell ref="R15:S15"/>
    <mergeCell ref="T15:U16"/>
    <mergeCell ref="V15:V16"/>
    <mergeCell ref="C16:F16"/>
    <mergeCell ref="G16:H16"/>
    <mergeCell ref="N16:Q16"/>
    <mergeCell ref="R16:S16"/>
    <mergeCell ref="B15:B16"/>
    <mergeCell ref="C15:F15"/>
    <mergeCell ref="G15:H15"/>
    <mergeCell ref="I15:J16"/>
    <mergeCell ref="K15:K16"/>
    <mergeCell ref="M15:M16"/>
    <mergeCell ref="B8:C8"/>
    <mergeCell ref="M8:N8"/>
    <mergeCell ref="V13:V14"/>
    <mergeCell ref="B14:J14"/>
    <mergeCell ref="M14:U14"/>
    <mergeCell ref="B9:C9"/>
    <mergeCell ref="M9:N9"/>
    <mergeCell ref="B10:C10"/>
    <mergeCell ref="M10:N10"/>
    <mergeCell ref="B11:C11"/>
    <mergeCell ref="M11:N11"/>
    <mergeCell ref="B12:C12"/>
    <mergeCell ref="M12:N12"/>
    <mergeCell ref="B13:J13"/>
    <mergeCell ref="K13:K14"/>
    <mergeCell ref="M13:U13"/>
    <mergeCell ref="T4:T5"/>
    <mergeCell ref="B6:C6"/>
    <mergeCell ref="M6:N6"/>
    <mergeCell ref="B7:C7"/>
    <mergeCell ref="M7:N7"/>
    <mergeCell ref="O4:O5"/>
    <mergeCell ref="P4:P5"/>
    <mergeCell ref="Q4:Q5"/>
    <mergeCell ref="R4:R5"/>
    <mergeCell ref="S4:S5"/>
    <mergeCell ref="B2:K2"/>
    <mergeCell ref="M2:V2"/>
    <mergeCell ref="B3:C5"/>
    <mergeCell ref="D3:H3"/>
    <mergeCell ref="J3:K3"/>
    <mergeCell ref="M3:N5"/>
    <mergeCell ref="O3:S3"/>
    <mergeCell ref="U3:V3"/>
    <mergeCell ref="D4:D5"/>
    <mergeCell ref="E4:E5"/>
    <mergeCell ref="U4:U5"/>
    <mergeCell ref="F4:F5"/>
    <mergeCell ref="G4:G5"/>
    <mergeCell ref="H4:H5"/>
    <mergeCell ref="I4:I5"/>
    <mergeCell ref="J4:J5"/>
  </mergeCells>
  <pageMargins left="0.7" right="0.7" top="0.75" bottom="0.75" header="0.3" footer="0.3"/>
  <pageSetup scale="45" fitToHeight="0"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9"/>
  <sheetViews>
    <sheetView workbookViewId="0">
      <selection activeCell="C19" sqref="C19:E19"/>
    </sheetView>
  </sheetViews>
  <sheetFormatPr defaultRowHeight="15" x14ac:dyDescent="0.25"/>
  <cols>
    <col min="2" max="2" width="15.85546875" customWidth="1"/>
    <col min="3" max="3" width="25.85546875" customWidth="1"/>
    <col min="4" max="4" width="16.140625" customWidth="1"/>
    <col min="5" max="5" width="15.28515625" customWidth="1"/>
  </cols>
  <sheetData>
    <row r="1" spans="2:5" ht="15.75" thickBot="1" x14ac:dyDescent="0.3"/>
    <row r="2" spans="2:5" x14ac:dyDescent="0.25">
      <c r="B2" s="432" t="s">
        <v>145</v>
      </c>
      <c r="C2" s="433"/>
    </row>
    <row r="3" spans="2:5" ht="37.5" customHeight="1" thickBot="1" x14ac:dyDescent="0.3">
      <c r="B3" s="278" t="s">
        <v>144</v>
      </c>
      <c r="C3" s="275" t="s">
        <v>148</v>
      </c>
    </row>
    <row r="4" spans="2:5" ht="25.5" customHeight="1" thickBot="1" x14ac:dyDescent="0.3">
      <c r="B4" s="279" t="s">
        <v>95</v>
      </c>
      <c r="C4" s="274">
        <v>89168726.799999997</v>
      </c>
      <c r="D4" s="277"/>
      <c r="E4" s="277"/>
    </row>
    <row r="5" spans="2:5" ht="25.5" customHeight="1" thickBot="1" x14ac:dyDescent="0.3">
      <c r="B5" s="279" t="s">
        <v>96</v>
      </c>
      <c r="C5" s="274">
        <v>91887118.600000009</v>
      </c>
      <c r="D5" s="277"/>
      <c r="E5" s="277"/>
    </row>
    <row r="6" spans="2:5" ht="25.5" customHeight="1" thickBot="1" x14ac:dyDescent="0.3">
      <c r="B6" s="279" t="s">
        <v>97</v>
      </c>
      <c r="C6" s="274">
        <v>94525557.699999988</v>
      </c>
      <c r="D6" s="277"/>
      <c r="E6" s="277"/>
    </row>
    <row r="7" spans="2:5" ht="25.5" customHeight="1" thickBot="1" x14ac:dyDescent="0.3">
      <c r="B7" s="279" t="s">
        <v>141</v>
      </c>
      <c r="C7" s="274">
        <v>97323902.199999988</v>
      </c>
      <c r="D7" s="277"/>
      <c r="E7" s="277"/>
    </row>
    <row r="8" spans="2:5" ht="25.5" customHeight="1" thickBot="1" x14ac:dyDescent="0.3">
      <c r="B8" s="280" t="s">
        <v>142</v>
      </c>
      <c r="C8" s="276">
        <v>100282152.10000001</v>
      </c>
      <c r="D8" s="277"/>
      <c r="E8" s="277"/>
    </row>
    <row r="9" spans="2:5" s="268" customFormat="1" ht="25.5" customHeight="1" thickBot="1" x14ac:dyDescent="0.3">
      <c r="B9" s="283" t="s">
        <v>147</v>
      </c>
      <c r="C9" s="284">
        <v>473187457.39999998</v>
      </c>
      <c r="D9" s="277"/>
      <c r="E9" s="277"/>
    </row>
    <row r="10" spans="2:5" s="268" customFormat="1" ht="25.5" customHeight="1" x14ac:dyDescent="0.25">
      <c r="B10" s="285"/>
      <c r="C10" s="286"/>
      <c r="D10" s="277"/>
      <c r="E10" s="277"/>
    </row>
    <row r="11" spans="2:5" ht="48" x14ac:dyDescent="0.25">
      <c r="B11" s="120" t="s">
        <v>146</v>
      </c>
      <c r="C11" s="282">
        <f>C9*0.05</f>
        <v>23659372.870000001</v>
      </c>
    </row>
    <row r="13" spans="2:5" x14ac:dyDescent="0.25">
      <c r="B13" s="281" t="s">
        <v>143</v>
      </c>
    </row>
    <row r="15" spans="2:5" x14ac:dyDescent="0.25">
      <c r="B15" s="211" t="s">
        <v>152</v>
      </c>
      <c r="C15" s="211"/>
    </row>
    <row r="16" spans="2:5" ht="18" customHeight="1" x14ac:dyDescent="0.25">
      <c r="B16" s="211"/>
      <c r="C16" s="434" t="s">
        <v>149</v>
      </c>
      <c r="D16" s="434"/>
      <c r="E16" s="434"/>
    </row>
    <row r="17" spans="2:5" ht="30.75" customHeight="1" x14ac:dyDescent="0.25">
      <c r="B17" s="211"/>
      <c r="C17" s="434" t="s">
        <v>150</v>
      </c>
      <c r="D17" s="434"/>
      <c r="E17" s="434"/>
    </row>
    <row r="18" spans="2:5" ht="30.75" customHeight="1" x14ac:dyDescent="0.25">
      <c r="B18" s="211"/>
      <c r="C18" s="434" t="s">
        <v>151</v>
      </c>
      <c r="D18" s="434"/>
      <c r="E18" s="434"/>
    </row>
    <row r="19" spans="2:5" ht="34.5" customHeight="1" x14ac:dyDescent="0.25">
      <c r="B19" s="211"/>
      <c r="C19" s="434" t="s">
        <v>153</v>
      </c>
      <c r="D19" s="434"/>
      <c r="E19" s="434"/>
    </row>
  </sheetData>
  <mergeCells count="5">
    <mergeCell ref="B2:C2"/>
    <mergeCell ref="C16:E16"/>
    <mergeCell ref="C17:E17"/>
    <mergeCell ref="C18:E18"/>
    <mergeCell ref="C19:E19"/>
  </mergeCell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5"/>
  <sheetViews>
    <sheetView zoomScale="90" zoomScaleNormal="90" workbookViewId="0">
      <selection activeCell="G24" sqref="G24"/>
    </sheetView>
  </sheetViews>
  <sheetFormatPr defaultRowHeight="15" customHeight="1" x14ac:dyDescent="0.25"/>
  <cols>
    <col min="1" max="1" width="18.28515625" style="3" customWidth="1"/>
    <col min="2" max="3" width="16.7109375" style="3" customWidth="1"/>
    <col min="4" max="5" width="4" style="3" customWidth="1"/>
    <col min="6" max="14" width="9.140625" style="3"/>
    <col min="15" max="15" width="13.85546875" style="3" customWidth="1"/>
    <col min="16" max="16384" width="9.140625" style="3"/>
  </cols>
  <sheetData>
    <row r="1" spans="1:16" ht="21" customHeight="1" x14ac:dyDescent="0.4">
      <c r="A1" s="298" t="s">
        <v>58</v>
      </c>
      <c r="B1" s="298"/>
      <c r="C1" s="298"/>
      <c r="D1" s="75"/>
      <c r="F1" s="299"/>
      <c r="G1" s="299"/>
      <c r="H1" s="299"/>
      <c r="I1" s="299"/>
      <c r="J1" s="299"/>
      <c r="K1" s="299"/>
      <c r="L1" s="299"/>
      <c r="M1" s="222"/>
      <c r="N1" s="222"/>
      <c r="O1" s="222"/>
      <c r="P1" s="221"/>
    </row>
    <row r="2" spans="1:16" s="4" customFormat="1" ht="25.5" customHeight="1" x14ac:dyDescent="0.2">
      <c r="A2" s="297" t="s">
        <v>126</v>
      </c>
      <c r="B2" s="297"/>
      <c r="C2" s="297"/>
      <c r="F2" s="216"/>
      <c r="G2" s="222"/>
      <c r="H2" s="222"/>
      <c r="I2" s="222"/>
      <c r="J2" s="222"/>
      <c r="K2" s="222"/>
      <c r="L2" s="222"/>
      <c r="M2" s="222"/>
      <c r="N2" s="222"/>
      <c r="O2" s="222"/>
      <c r="P2" s="223"/>
    </row>
    <row r="3" spans="1:16" ht="15" customHeight="1" x14ac:dyDescent="0.25">
      <c r="A3" s="297" t="s">
        <v>127</v>
      </c>
      <c r="B3" s="297"/>
      <c r="C3" s="297"/>
      <c r="F3" s="300"/>
      <c r="G3" s="300"/>
      <c r="H3" s="300"/>
      <c r="I3" s="300"/>
      <c r="J3" s="300"/>
      <c r="K3" s="300"/>
      <c r="L3" s="300"/>
      <c r="M3" s="220"/>
      <c r="N3" s="301"/>
      <c r="O3" s="301"/>
      <c r="P3" s="221"/>
    </row>
    <row r="4" spans="1:16" s="4" customFormat="1" ht="57" customHeight="1" x14ac:dyDescent="0.25">
      <c r="A4" s="12" t="s">
        <v>48</v>
      </c>
      <c r="B4" s="13" t="s">
        <v>59</v>
      </c>
      <c r="C4" s="13" t="s">
        <v>60</v>
      </c>
      <c r="F4" s="300"/>
      <c r="G4" s="300"/>
      <c r="H4" s="300"/>
      <c r="I4" s="300"/>
      <c r="J4" s="300"/>
      <c r="K4" s="300"/>
      <c r="L4" s="300"/>
      <c r="M4" s="300"/>
      <c r="N4" s="300"/>
      <c r="O4" s="237"/>
      <c r="P4" s="223"/>
    </row>
    <row r="5" spans="1:16" ht="15" customHeight="1" x14ac:dyDescent="0.25">
      <c r="A5" s="5" t="s">
        <v>11</v>
      </c>
      <c r="B5" s="36">
        <v>15</v>
      </c>
      <c r="C5" s="36">
        <v>20</v>
      </c>
      <c r="F5" s="300"/>
      <c r="G5" s="300"/>
      <c r="H5" s="300"/>
      <c r="I5" s="300"/>
      <c r="J5" s="300"/>
      <c r="K5" s="300"/>
      <c r="L5" s="300"/>
      <c r="M5" s="300"/>
      <c r="N5" s="300"/>
      <c r="O5" s="219"/>
      <c r="P5" s="221"/>
    </row>
    <row r="6" spans="1:16" ht="21" customHeight="1" x14ac:dyDescent="0.25">
      <c r="A6" s="10" t="s">
        <v>12</v>
      </c>
      <c r="B6" s="37">
        <v>20</v>
      </c>
      <c r="C6" s="37">
        <v>20</v>
      </c>
      <c r="F6" s="302"/>
      <c r="G6" s="302"/>
      <c r="H6" s="229"/>
      <c r="I6" s="229"/>
      <c r="J6" s="229"/>
      <c r="K6" s="229"/>
      <c r="L6" s="229"/>
      <c r="M6" s="225"/>
      <c r="N6" s="228"/>
      <c r="O6" s="213"/>
      <c r="P6" s="221"/>
    </row>
    <row r="7" spans="1:16" ht="21" customHeight="1" x14ac:dyDescent="0.25">
      <c r="A7" s="5" t="s">
        <v>13</v>
      </c>
      <c r="B7" s="36">
        <v>20</v>
      </c>
      <c r="C7" s="36">
        <v>20</v>
      </c>
      <c r="F7" s="302"/>
      <c r="G7" s="302"/>
      <c r="H7" s="229"/>
      <c r="I7" s="229"/>
      <c r="J7" s="229"/>
      <c r="K7" s="229"/>
      <c r="L7" s="229"/>
      <c r="M7" s="225"/>
      <c r="N7" s="228"/>
      <c r="O7" s="213"/>
      <c r="P7" s="221"/>
    </row>
    <row r="8" spans="1:16" ht="21" customHeight="1" x14ac:dyDescent="0.25">
      <c r="A8" s="10" t="s">
        <v>14</v>
      </c>
      <c r="B8" s="37">
        <v>19</v>
      </c>
      <c r="C8" s="37">
        <v>19</v>
      </c>
      <c r="F8" s="302"/>
      <c r="G8" s="302"/>
      <c r="H8" s="229"/>
      <c r="I8" s="229"/>
      <c r="J8" s="229"/>
      <c r="K8" s="229"/>
      <c r="L8" s="229"/>
      <c r="M8" s="225"/>
      <c r="N8" s="228"/>
      <c r="O8" s="213"/>
      <c r="P8" s="221"/>
    </row>
    <row r="9" spans="1:16" ht="21" customHeight="1" thickBot="1" x14ac:dyDescent="0.3">
      <c r="A9" s="5" t="s">
        <v>15</v>
      </c>
      <c r="B9" s="36">
        <v>18</v>
      </c>
      <c r="C9" s="36">
        <v>20</v>
      </c>
      <c r="F9" s="302"/>
      <c r="G9" s="302"/>
      <c r="H9" s="229"/>
      <c r="I9" s="229"/>
      <c r="J9" s="229"/>
      <c r="K9" s="229"/>
      <c r="L9" s="229"/>
      <c r="M9" s="225"/>
      <c r="N9" s="228"/>
      <c r="O9" s="213"/>
      <c r="P9" s="221"/>
    </row>
    <row r="10" spans="1:16" ht="21" customHeight="1" thickBot="1" x14ac:dyDescent="0.3">
      <c r="A10" s="207" t="s">
        <v>128</v>
      </c>
      <c r="B10" s="86">
        <f>AVERAGE(B5:B9)</f>
        <v>18.399999999999999</v>
      </c>
      <c r="C10" s="87">
        <f>AVERAGE(C5:C9)</f>
        <v>19.8</v>
      </c>
      <c r="F10" s="302"/>
      <c r="G10" s="302"/>
      <c r="H10" s="229"/>
      <c r="I10" s="229"/>
      <c r="J10" s="229"/>
      <c r="K10" s="229"/>
      <c r="L10" s="229"/>
      <c r="M10" s="225"/>
      <c r="N10" s="228"/>
      <c r="O10" s="213"/>
      <c r="P10" s="221"/>
    </row>
    <row r="11" spans="1:16" ht="15" customHeight="1" x14ac:dyDescent="0.25">
      <c r="A11" s="9"/>
      <c r="B11" s="9"/>
      <c r="C11" s="9"/>
      <c r="F11" s="302"/>
      <c r="G11" s="302"/>
      <c r="H11" s="229"/>
      <c r="I11" s="229"/>
      <c r="J11" s="229"/>
      <c r="K11" s="229"/>
      <c r="L11" s="229"/>
      <c r="M11" s="225"/>
      <c r="N11" s="228"/>
      <c r="O11" s="213"/>
      <c r="P11" s="221"/>
    </row>
    <row r="12" spans="1:16" s="4" customFormat="1" ht="70.5" customHeight="1" x14ac:dyDescent="0.25">
      <c r="A12" s="12" t="s">
        <v>61</v>
      </c>
      <c r="B12" s="13" t="s">
        <v>59</v>
      </c>
      <c r="C12" s="13" t="s">
        <v>60</v>
      </c>
      <c r="F12" s="302"/>
      <c r="G12" s="302"/>
      <c r="H12" s="229"/>
      <c r="I12" s="229"/>
      <c r="J12" s="229"/>
      <c r="K12" s="229"/>
      <c r="L12" s="229"/>
      <c r="M12" s="225"/>
      <c r="N12" s="228"/>
      <c r="O12" s="213"/>
      <c r="P12" s="223"/>
    </row>
    <row r="13" spans="1:16" ht="15" customHeight="1" x14ac:dyDescent="0.25">
      <c r="A13" s="5" t="s">
        <v>11</v>
      </c>
      <c r="B13" s="88">
        <v>30.6</v>
      </c>
      <c r="C13" s="88">
        <v>40.200000000000003</v>
      </c>
      <c r="F13" s="303"/>
      <c r="G13" s="303"/>
      <c r="H13" s="303"/>
      <c r="I13" s="303"/>
      <c r="J13" s="303"/>
      <c r="K13" s="303"/>
      <c r="L13" s="303"/>
      <c r="M13" s="303"/>
      <c r="N13" s="303"/>
      <c r="O13" s="304"/>
      <c r="P13" s="221"/>
    </row>
    <row r="14" spans="1:16" ht="15" customHeight="1" x14ac:dyDescent="0.25">
      <c r="A14" s="10" t="s">
        <v>12</v>
      </c>
      <c r="B14" s="89">
        <v>30.6</v>
      </c>
      <c r="C14" s="89">
        <v>39.6</v>
      </c>
      <c r="F14" s="305"/>
      <c r="G14" s="305"/>
      <c r="H14" s="305"/>
      <c r="I14" s="305"/>
      <c r="J14" s="305"/>
      <c r="K14" s="305"/>
      <c r="L14" s="305"/>
      <c r="M14" s="305"/>
      <c r="N14" s="305"/>
      <c r="O14" s="304"/>
      <c r="P14" s="221"/>
    </row>
    <row r="15" spans="1:16" ht="15" customHeight="1" x14ac:dyDescent="0.25">
      <c r="A15" s="5" t="s">
        <v>13</v>
      </c>
      <c r="B15" s="90">
        <v>37.799999999999997</v>
      </c>
      <c r="C15" s="90">
        <v>45</v>
      </c>
      <c r="F15" s="306"/>
      <c r="G15" s="300"/>
      <c r="H15" s="300"/>
      <c r="I15" s="300"/>
      <c r="J15" s="300"/>
      <c r="K15" s="300"/>
      <c r="L15" s="300"/>
      <c r="M15" s="303"/>
      <c r="N15" s="303"/>
      <c r="O15" s="304"/>
      <c r="P15" s="221"/>
    </row>
    <row r="16" spans="1:16" ht="15" customHeight="1" x14ac:dyDescent="0.25">
      <c r="A16" s="10" t="s">
        <v>14</v>
      </c>
      <c r="B16" s="89">
        <v>40.799999999999997</v>
      </c>
      <c r="C16" s="89">
        <v>42</v>
      </c>
      <c r="F16" s="306"/>
      <c r="G16" s="300"/>
      <c r="H16" s="300"/>
      <c r="I16" s="300"/>
      <c r="J16" s="300"/>
      <c r="K16" s="301"/>
      <c r="L16" s="301"/>
      <c r="M16" s="303"/>
      <c r="N16" s="303"/>
      <c r="O16" s="304"/>
      <c r="P16" s="221"/>
    </row>
    <row r="17" spans="1:16" ht="15" customHeight="1" thickBot="1" x14ac:dyDescent="0.3">
      <c r="A17" s="5" t="s">
        <v>15</v>
      </c>
      <c r="B17" s="90">
        <v>34.200000000000003</v>
      </c>
      <c r="C17" s="90">
        <v>45</v>
      </c>
      <c r="F17" s="221"/>
      <c r="G17" s="221"/>
      <c r="H17" s="221"/>
      <c r="I17" s="221"/>
      <c r="J17" s="221"/>
      <c r="K17" s="221"/>
      <c r="L17" s="221"/>
      <c r="M17" s="221"/>
      <c r="N17" s="221"/>
      <c r="O17" s="221"/>
      <c r="P17" s="221"/>
    </row>
    <row r="18" spans="1:16" ht="50.25" customHeight="1" thickBot="1" x14ac:dyDescent="0.3">
      <c r="A18" s="208" t="s">
        <v>128</v>
      </c>
      <c r="B18" s="86">
        <f>AVERAGE(B13:B17)</f>
        <v>34.799999999999997</v>
      </c>
      <c r="C18" s="86">
        <f>AVERAGE(C13:C17)</f>
        <v>42.36</v>
      </c>
    </row>
    <row r="20" spans="1:16" ht="11.25" customHeight="1" x14ac:dyDescent="0.25"/>
    <row r="21" spans="1:16" s="4" customFormat="1" ht="50.25" customHeight="1" thickBot="1" x14ac:dyDescent="0.3">
      <c r="A21" s="14" t="s">
        <v>46</v>
      </c>
      <c r="B21" s="1" t="s">
        <v>59</v>
      </c>
      <c r="C21" s="1" t="s">
        <v>60</v>
      </c>
    </row>
    <row r="22" spans="1:16" ht="50.25" customHeight="1" thickBot="1" x14ac:dyDescent="0.3">
      <c r="A22" s="7" t="s">
        <v>57</v>
      </c>
      <c r="B22" s="86">
        <v>32.479999999999997</v>
      </c>
      <c r="C22" s="87">
        <v>35</v>
      </c>
    </row>
    <row r="23" spans="1:16" ht="15" customHeight="1" thickBot="1" x14ac:dyDescent="0.3"/>
    <row r="24" spans="1:16" ht="67.5" customHeight="1" thickBot="1" x14ac:dyDescent="0.3">
      <c r="A24" s="209" t="s">
        <v>130</v>
      </c>
      <c r="B24" s="91">
        <f>SUM(B10+B18+B22)</f>
        <v>85.679999999999993</v>
      </c>
      <c r="C24" s="91">
        <f>SUM(C10+C18+C22)</f>
        <v>97.16</v>
      </c>
      <c r="D24" s="74"/>
      <c r="E24" s="74"/>
    </row>
    <row r="25" spans="1:16" ht="15" customHeight="1" x14ac:dyDescent="0.25">
      <c r="A25" s="210" t="s">
        <v>132</v>
      </c>
    </row>
  </sheetData>
  <mergeCells count="31">
    <mergeCell ref="F15:F16"/>
    <mergeCell ref="G15:J15"/>
    <mergeCell ref="K15:L15"/>
    <mergeCell ref="M15:N16"/>
    <mergeCell ref="O15:O16"/>
    <mergeCell ref="G16:J16"/>
    <mergeCell ref="K16:L16"/>
    <mergeCell ref="F11:G11"/>
    <mergeCell ref="F12:G12"/>
    <mergeCell ref="F13:N13"/>
    <mergeCell ref="O13:O14"/>
    <mergeCell ref="F14:N14"/>
    <mergeCell ref="F6:G6"/>
    <mergeCell ref="F7:G7"/>
    <mergeCell ref="F8:G8"/>
    <mergeCell ref="F9:G9"/>
    <mergeCell ref="F10:G10"/>
    <mergeCell ref="N3:O3"/>
    <mergeCell ref="H4:H5"/>
    <mergeCell ref="I4:I5"/>
    <mergeCell ref="J4:J5"/>
    <mergeCell ref="K4:K5"/>
    <mergeCell ref="L4:L5"/>
    <mergeCell ref="M4:M5"/>
    <mergeCell ref="N4:N5"/>
    <mergeCell ref="A2:C2"/>
    <mergeCell ref="A1:C1"/>
    <mergeCell ref="A3:C3"/>
    <mergeCell ref="F1:L1"/>
    <mergeCell ref="F3:G5"/>
    <mergeCell ref="H3:L3"/>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S108"/>
  <sheetViews>
    <sheetView zoomScale="90" zoomScaleNormal="90" workbookViewId="0">
      <selection activeCell="G45" sqref="G45"/>
    </sheetView>
  </sheetViews>
  <sheetFormatPr defaultRowHeight="15" customHeight="1" x14ac:dyDescent="0.25"/>
  <cols>
    <col min="1" max="1" width="18.28515625" style="3" customWidth="1"/>
    <col min="2" max="7" width="8" style="3" customWidth="1"/>
    <col min="8" max="21" width="9.140625" style="3" hidden="1" customWidth="1"/>
    <col min="22" max="22" width="4" style="3" customWidth="1"/>
    <col min="23" max="23" width="18.28515625" style="3" customWidth="1"/>
    <col min="24" max="25" width="9.140625" style="3"/>
    <col min="26" max="26" width="8.5703125" style="3" customWidth="1"/>
    <col min="27" max="29" width="9.140625" style="3" customWidth="1"/>
    <col min="30" max="33" width="9.140625" style="3" hidden="1" customWidth="1"/>
    <col min="34" max="34" width="5.140625" style="3" customWidth="1"/>
    <col min="35" max="35" width="19.140625" style="3" customWidth="1"/>
    <col min="36" max="37" width="9.140625" style="3"/>
    <col min="38" max="38" width="8.5703125" style="3" customWidth="1"/>
    <col min="39" max="41" width="9.140625" style="3" customWidth="1"/>
    <col min="42" max="45" width="9.140625" style="3" hidden="1" customWidth="1"/>
    <col min="46" max="16384" width="9.140625" style="3"/>
  </cols>
  <sheetData>
    <row r="1" spans="1:45" ht="25.5" customHeight="1" x14ac:dyDescent="0.25">
      <c r="A1" s="69" t="s">
        <v>53</v>
      </c>
      <c r="B1" s="70"/>
      <c r="C1" s="70"/>
      <c r="W1" s="67" t="s">
        <v>54</v>
      </c>
      <c r="X1" s="68"/>
      <c r="Y1" s="68"/>
      <c r="Z1" s="68"/>
      <c r="AA1" s="68"/>
      <c r="AI1" s="71" t="s">
        <v>55</v>
      </c>
      <c r="AJ1" s="72"/>
      <c r="AK1" s="72"/>
      <c r="AL1" s="72"/>
    </row>
    <row r="2" spans="1:45" s="4" customFormat="1" ht="25.5" customHeight="1" x14ac:dyDescent="0.25">
      <c r="A2" s="12" t="s">
        <v>50</v>
      </c>
      <c r="B2" s="13" t="s">
        <v>0</v>
      </c>
      <c r="C2" s="13" t="s">
        <v>1</v>
      </c>
      <c r="D2" s="13" t="s">
        <v>2</v>
      </c>
      <c r="E2" s="13" t="s">
        <v>3</v>
      </c>
      <c r="F2" s="13" t="s">
        <v>4</v>
      </c>
      <c r="G2" s="13" t="s">
        <v>5</v>
      </c>
      <c r="H2" s="13" t="s">
        <v>6</v>
      </c>
      <c r="I2" s="13" t="s">
        <v>7</v>
      </c>
      <c r="J2" s="13" t="s">
        <v>8</v>
      </c>
      <c r="K2" s="13" t="s">
        <v>9</v>
      </c>
      <c r="L2" s="13"/>
      <c r="M2" s="13"/>
      <c r="N2" s="13"/>
      <c r="O2" s="13"/>
      <c r="P2" s="13"/>
      <c r="Q2" s="13"/>
      <c r="R2" s="13"/>
      <c r="S2" s="13"/>
      <c r="T2" s="13"/>
      <c r="U2" s="13"/>
      <c r="W2" s="12" t="s">
        <v>50</v>
      </c>
      <c r="X2" s="13" t="s">
        <v>0</v>
      </c>
      <c r="Y2" s="13" t="s">
        <v>1</v>
      </c>
      <c r="Z2" s="13" t="s">
        <v>2</v>
      </c>
      <c r="AA2" s="13" t="s">
        <v>3</v>
      </c>
      <c r="AB2" s="13" t="s">
        <v>4</v>
      </c>
      <c r="AC2" s="13" t="s">
        <v>5</v>
      </c>
      <c r="AD2" s="13" t="s">
        <v>6</v>
      </c>
      <c r="AE2" s="13" t="s">
        <v>7</v>
      </c>
      <c r="AF2" s="13" t="s">
        <v>8</v>
      </c>
      <c r="AG2" s="13" t="s">
        <v>9</v>
      </c>
      <c r="AI2" s="12" t="s">
        <v>50</v>
      </c>
      <c r="AJ2" s="13" t="s">
        <v>0</v>
      </c>
      <c r="AK2" s="13" t="s">
        <v>1</v>
      </c>
      <c r="AL2" s="13" t="s">
        <v>2</v>
      </c>
      <c r="AM2" s="13" t="s">
        <v>3</v>
      </c>
      <c r="AN2" s="13" t="s">
        <v>4</v>
      </c>
      <c r="AO2" s="13" t="s">
        <v>5</v>
      </c>
      <c r="AP2" s="13" t="s">
        <v>6</v>
      </c>
      <c r="AQ2" s="13" t="s">
        <v>7</v>
      </c>
      <c r="AR2" s="13" t="s">
        <v>8</v>
      </c>
      <c r="AS2" s="13" t="s">
        <v>9</v>
      </c>
    </row>
    <row r="3" spans="1:45" ht="25.5" customHeight="1" x14ac:dyDescent="0.25">
      <c r="A3" s="5" t="s">
        <v>11</v>
      </c>
      <c r="B3" s="36"/>
      <c r="C3" s="36"/>
      <c r="D3" s="36"/>
      <c r="E3" s="36"/>
      <c r="F3" s="36"/>
      <c r="G3" s="36"/>
      <c r="H3" s="36"/>
      <c r="I3" s="36"/>
      <c r="J3" s="36"/>
      <c r="K3" s="36"/>
      <c r="L3" s="36"/>
      <c r="M3" s="36"/>
      <c r="N3" s="36"/>
      <c r="O3" s="36"/>
      <c r="P3" s="36"/>
      <c r="Q3" s="36"/>
      <c r="R3" s="36"/>
      <c r="S3" s="36"/>
      <c r="T3" s="36"/>
      <c r="U3" s="36"/>
      <c r="W3" s="5" t="s">
        <v>11</v>
      </c>
      <c r="X3" s="36"/>
      <c r="Y3" s="36"/>
      <c r="Z3" s="36"/>
      <c r="AA3" s="36"/>
      <c r="AB3" s="36"/>
      <c r="AC3" s="36"/>
      <c r="AD3" s="36"/>
      <c r="AE3" s="36"/>
      <c r="AF3" s="36"/>
      <c r="AG3" s="36"/>
      <c r="AI3" s="5" t="s">
        <v>11</v>
      </c>
      <c r="AJ3" s="36"/>
      <c r="AK3" s="36"/>
      <c r="AL3" s="36"/>
      <c r="AM3" s="36"/>
      <c r="AN3" s="36"/>
      <c r="AO3" s="36"/>
      <c r="AP3" s="36"/>
      <c r="AQ3" s="36"/>
      <c r="AR3" s="36"/>
      <c r="AS3" s="36"/>
    </row>
    <row r="4" spans="1:45" ht="15" customHeight="1" x14ac:dyDescent="0.25">
      <c r="A4" s="10" t="s">
        <v>12</v>
      </c>
      <c r="B4" s="36"/>
      <c r="C4" s="36"/>
      <c r="D4" s="36"/>
      <c r="E4" s="36"/>
      <c r="F4" s="36"/>
      <c r="G4" s="36"/>
      <c r="H4" s="36"/>
      <c r="I4" s="36"/>
      <c r="J4" s="36"/>
      <c r="K4" s="36"/>
      <c r="L4" s="37"/>
      <c r="M4" s="37"/>
      <c r="N4" s="37"/>
      <c r="O4" s="37"/>
      <c r="P4" s="37"/>
      <c r="Q4" s="37"/>
      <c r="R4" s="37"/>
      <c r="S4" s="37"/>
      <c r="T4" s="37"/>
      <c r="U4" s="37"/>
      <c r="W4" s="10" t="s">
        <v>12</v>
      </c>
      <c r="X4" s="36"/>
      <c r="Y4" s="36"/>
      <c r="Z4" s="36"/>
      <c r="AA4" s="36"/>
      <c r="AB4" s="36"/>
      <c r="AC4" s="36"/>
      <c r="AD4" s="36"/>
      <c r="AE4" s="36"/>
      <c r="AF4" s="36"/>
      <c r="AG4" s="36"/>
      <c r="AI4" s="10" t="s">
        <v>12</v>
      </c>
      <c r="AJ4" s="36"/>
      <c r="AK4" s="36"/>
      <c r="AL4" s="36"/>
      <c r="AM4" s="36"/>
      <c r="AN4" s="36"/>
      <c r="AO4" s="36"/>
      <c r="AP4" s="36"/>
      <c r="AQ4" s="36"/>
      <c r="AR4" s="36"/>
      <c r="AS4" s="36"/>
    </row>
    <row r="5" spans="1:45" ht="15" customHeight="1" x14ac:dyDescent="0.25">
      <c r="A5" s="5" t="s">
        <v>13</v>
      </c>
      <c r="B5" s="36"/>
      <c r="C5" s="36"/>
      <c r="D5" s="36"/>
      <c r="E5" s="36"/>
      <c r="F5" s="36"/>
      <c r="G5" s="36"/>
      <c r="H5" s="36"/>
      <c r="I5" s="36"/>
      <c r="J5" s="36"/>
      <c r="K5" s="36"/>
      <c r="L5" s="36"/>
      <c r="M5" s="36"/>
      <c r="N5" s="36"/>
      <c r="O5" s="36"/>
      <c r="P5" s="36"/>
      <c r="Q5" s="36"/>
      <c r="R5" s="36"/>
      <c r="S5" s="36"/>
      <c r="T5" s="36"/>
      <c r="U5" s="36"/>
      <c r="W5" s="5" t="s">
        <v>13</v>
      </c>
      <c r="X5" s="36"/>
      <c r="Y5" s="36"/>
      <c r="Z5" s="36"/>
      <c r="AA5" s="36"/>
      <c r="AB5" s="36"/>
      <c r="AC5" s="36"/>
      <c r="AD5" s="36"/>
      <c r="AE5" s="36"/>
      <c r="AF5" s="36"/>
      <c r="AG5" s="36"/>
      <c r="AI5" s="5" t="s">
        <v>13</v>
      </c>
      <c r="AJ5" s="36"/>
      <c r="AK5" s="36"/>
      <c r="AL5" s="36"/>
      <c r="AM5" s="36"/>
      <c r="AN5" s="36"/>
      <c r="AO5" s="36"/>
      <c r="AP5" s="36"/>
      <c r="AQ5" s="36"/>
      <c r="AR5" s="36"/>
      <c r="AS5" s="36"/>
    </row>
    <row r="6" spans="1:45" ht="15" customHeight="1" x14ac:dyDescent="0.25">
      <c r="A6" s="10" t="s">
        <v>14</v>
      </c>
      <c r="B6" s="36"/>
      <c r="C6" s="36"/>
      <c r="D6" s="36"/>
      <c r="E6" s="36"/>
      <c r="F6" s="36"/>
      <c r="G6" s="36"/>
      <c r="H6" s="36"/>
      <c r="I6" s="36"/>
      <c r="J6" s="36"/>
      <c r="K6" s="36"/>
      <c r="L6" s="37"/>
      <c r="M6" s="37"/>
      <c r="N6" s="37"/>
      <c r="O6" s="37"/>
      <c r="P6" s="37"/>
      <c r="Q6" s="37"/>
      <c r="R6" s="37"/>
      <c r="S6" s="37"/>
      <c r="T6" s="37"/>
      <c r="U6" s="37"/>
      <c r="W6" s="10" t="s">
        <v>14</v>
      </c>
      <c r="X6" s="36"/>
      <c r="Y6" s="36"/>
      <c r="Z6" s="36"/>
      <c r="AA6" s="36"/>
      <c r="AB6" s="36"/>
      <c r="AC6" s="36"/>
      <c r="AD6" s="36"/>
      <c r="AE6" s="36"/>
      <c r="AF6" s="36"/>
      <c r="AG6" s="36"/>
      <c r="AI6" s="10" t="s">
        <v>14</v>
      </c>
      <c r="AJ6" s="36"/>
      <c r="AK6" s="36"/>
      <c r="AL6" s="36"/>
      <c r="AM6" s="36"/>
      <c r="AN6" s="36"/>
      <c r="AO6" s="36"/>
      <c r="AP6" s="36"/>
      <c r="AQ6" s="36"/>
      <c r="AR6" s="36"/>
      <c r="AS6" s="36"/>
    </row>
    <row r="7" spans="1:45" ht="15" customHeight="1" thickBot="1" x14ac:dyDescent="0.3">
      <c r="A7" s="5" t="s">
        <v>15</v>
      </c>
      <c r="B7" s="36"/>
      <c r="C7" s="36"/>
      <c r="D7" s="36"/>
      <c r="E7" s="36"/>
      <c r="F7" s="36"/>
      <c r="G7" s="36"/>
      <c r="H7" s="36"/>
      <c r="I7" s="36"/>
      <c r="J7" s="36"/>
      <c r="K7" s="36"/>
      <c r="L7" s="36"/>
      <c r="M7" s="36"/>
      <c r="N7" s="36"/>
      <c r="O7" s="36"/>
      <c r="P7" s="36"/>
      <c r="Q7" s="36"/>
      <c r="R7" s="36"/>
      <c r="S7" s="36"/>
      <c r="T7" s="36"/>
      <c r="U7" s="36"/>
      <c r="W7" s="5" t="s">
        <v>15</v>
      </c>
      <c r="X7" s="36"/>
      <c r="Y7" s="36"/>
      <c r="Z7" s="36"/>
      <c r="AA7" s="36"/>
      <c r="AB7" s="36"/>
      <c r="AC7" s="36"/>
      <c r="AD7" s="36"/>
      <c r="AE7" s="36"/>
      <c r="AF7" s="36"/>
      <c r="AG7" s="36"/>
      <c r="AI7" s="5" t="s">
        <v>15</v>
      </c>
      <c r="AJ7" s="36"/>
      <c r="AK7" s="36"/>
      <c r="AL7" s="36"/>
      <c r="AM7" s="36"/>
      <c r="AN7" s="36"/>
      <c r="AO7" s="36"/>
      <c r="AP7" s="36"/>
      <c r="AQ7" s="36"/>
      <c r="AR7" s="36"/>
      <c r="AS7" s="36"/>
    </row>
    <row r="8" spans="1:45" ht="15" hidden="1" customHeight="1" x14ac:dyDescent="0.25">
      <c r="A8" s="10" t="s">
        <v>16</v>
      </c>
      <c r="B8" s="36"/>
      <c r="C8" s="36"/>
      <c r="D8" s="36"/>
      <c r="E8" s="36"/>
      <c r="F8" s="36"/>
      <c r="G8" s="36"/>
      <c r="H8" s="36"/>
      <c r="I8" s="36"/>
      <c r="J8" s="36"/>
      <c r="K8" s="36"/>
      <c r="L8" s="37"/>
      <c r="M8" s="37"/>
      <c r="N8" s="37"/>
      <c r="O8" s="37"/>
      <c r="P8" s="37"/>
      <c r="Q8" s="37"/>
      <c r="R8" s="37"/>
      <c r="S8" s="37"/>
      <c r="T8" s="37"/>
      <c r="U8" s="37"/>
      <c r="W8" s="10" t="s">
        <v>16</v>
      </c>
      <c r="X8" s="36"/>
      <c r="Y8" s="36"/>
      <c r="Z8" s="36"/>
      <c r="AA8" s="36"/>
      <c r="AB8" s="36"/>
      <c r="AC8" s="36"/>
      <c r="AD8" s="36"/>
      <c r="AE8" s="36"/>
      <c r="AF8" s="36"/>
      <c r="AG8" s="36"/>
      <c r="AI8" s="10" t="s">
        <v>16</v>
      </c>
      <c r="AJ8" s="36"/>
      <c r="AK8" s="36"/>
      <c r="AL8" s="36"/>
      <c r="AM8" s="36"/>
      <c r="AN8" s="36"/>
      <c r="AO8" s="36"/>
      <c r="AP8" s="36"/>
      <c r="AQ8" s="36"/>
      <c r="AR8" s="36"/>
      <c r="AS8" s="36"/>
    </row>
    <row r="9" spans="1:45" ht="15" hidden="1" customHeight="1" x14ac:dyDescent="0.25">
      <c r="A9" s="5" t="s">
        <v>17</v>
      </c>
      <c r="B9" s="36"/>
      <c r="C9" s="36"/>
      <c r="D9" s="36"/>
      <c r="E9" s="36"/>
      <c r="F9" s="36"/>
      <c r="G9" s="36"/>
      <c r="H9" s="36"/>
      <c r="I9" s="36"/>
      <c r="J9" s="36"/>
      <c r="K9" s="36"/>
      <c r="L9" s="36"/>
      <c r="M9" s="36"/>
      <c r="N9" s="36"/>
      <c r="O9" s="36"/>
      <c r="P9" s="36"/>
      <c r="Q9" s="36"/>
      <c r="R9" s="36"/>
      <c r="S9" s="36"/>
      <c r="T9" s="36"/>
      <c r="U9" s="36"/>
      <c r="W9" s="5" t="s">
        <v>17</v>
      </c>
      <c r="X9" s="36"/>
      <c r="Y9" s="36"/>
      <c r="Z9" s="36"/>
      <c r="AA9" s="36"/>
      <c r="AB9" s="36"/>
      <c r="AC9" s="36"/>
      <c r="AD9" s="36"/>
      <c r="AE9" s="36"/>
      <c r="AF9" s="36"/>
      <c r="AG9" s="36"/>
      <c r="AI9" s="5" t="s">
        <v>17</v>
      </c>
      <c r="AJ9" s="36"/>
      <c r="AK9" s="36"/>
      <c r="AL9" s="36"/>
      <c r="AM9" s="36"/>
      <c r="AN9" s="36"/>
      <c r="AO9" s="36"/>
      <c r="AP9" s="36"/>
      <c r="AQ9" s="36"/>
      <c r="AR9" s="36"/>
      <c r="AS9" s="36"/>
    </row>
    <row r="10" spans="1:45" ht="15" hidden="1" customHeight="1" x14ac:dyDescent="0.25">
      <c r="A10" s="10" t="s">
        <v>18</v>
      </c>
      <c r="B10" s="36"/>
      <c r="C10" s="36"/>
      <c r="D10" s="36"/>
      <c r="E10" s="36"/>
      <c r="F10" s="36"/>
      <c r="G10" s="36"/>
      <c r="H10" s="36"/>
      <c r="I10" s="36"/>
      <c r="J10" s="36"/>
      <c r="K10" s="36"/>
      <c r="L10" s="37"/>
      <c r="M10" s="37"/>
      <c r="N10" s="37"/>
      <c r="O10" s="37"/>
      <c r="P10" s="37"/>
      <c r="Q10" s="37"/>
      <c r="R10" s="37"/>
      <c r="S10" s="37"/>
      <c r="T10" s="37"/>
      <c r="U10" s="37"/>
      <c r="W10" s="10" t="s">
        <v>18</v>
      </c>
      <c r="X10" s="36"/>
      <c r="Y10" s="36"/>
      <c r="Z10" s="36"/>
      <c r="AA10" s="36"/>
      <c r="AB10" s="36"/>
      <c r="AC10" s="36"/>
      <c r="AD10" s="36"/>
      <c r="AE10" s="36"/>
      <c r="AF10" s="36"/>
      <c r="AG10" s="36"/>
      <c r="AI10" s="10" t="s">
        <v>18</v>
      </c>
      <c r="AJ10" s="36"/>
      <c r="AK10" s="36"/>
      <c r="AL10" s="36"/>
      <c r="AM10" s="36"/>
      <c r="AN10" s="36"/>
      <c r="AO10" s="36"/>
      <c r="AP10" s="36"/>
      <c r="AQ10" s="36"/>
      <c r="AR10" s="36"/>
      <c r="AS10" s="36"/>
    </row>
    <row r="11" spans="1:45" ht="15" hidden="1" customHeight="1" x14ac:dyDescent="0.25">
      <c r="A11" s="5" t="s">
        <v>19</v>
      </c>
      <c r="B11" s="36"/>
      <c r="C11" s="36"/>
      <c r="D11" s="36"/>
      <c r="E11" s="36"/>
      <c r="F11" s="36"/>
      <c r="G11" s="36"/>
      <c r="H11" s="36"/>
      <c r="I11" s="36"/>
      <c r="J11" s="36"/>
      <c r="K11" s="36"/>
      <c r="L11" s="36"/>
      <c r="M11" s="36"/>
      <c r="N11" s="36"/>
      <c r="O11" s="36"/>
      <c r="P11" s="36"/>
      <c r="Q11" s="36"/>
      <c r="R11" s="36"/>
      <c r="S11" s="36"/>
      <c r="T11" s="36"/>
      <c r="U11" s="36"/>
      <c r="W11" s="5" t="s">
        <v>19</v>
      </c>
      <c r="X11" s="36"/>
      <c r="Y11" s="36"/>
      <c r="Z11" s="36"/>
      <c r="AA11" s="36"/>
      <c r="AB11" s="36"/>
      <c r="AC11" s="36"/>
      <c r="AD11" s="36"/>
      <c r="AE11" s="36"/>
      <c r="AF11" s="36"/>
      <c r="AG11" s="36"/>
      <c r="AI11" s="5" t="s">
        <v>19</v>
      </c>
      <c r="AJ11" s="36"/>
      <c r="AK11" s="36"/>
      <c r="AL11" s="36"/>
      <c r="AM11" s="36"/>
      <c r="AN11" s="36"/>
      <c r="AO11" s="36"/>
      <c r="AP11" s="36"/>
      <c r="AQ11" s="36"/>
      <c r="AR11" s="36"/>
      <c r="AS11" s="36"/>
    </row>
    <row r="12" spans="1:45" ht="15" hidden="1" customHeight="1" x14ac:dyDescent="0.25">
      <c r="A12" s="10" t="s">
        <v>20</v>
      </c>
      <c r="B12" s="36"/>
      <c r="C12" s="36"/>
      <c r="D12" s="36"/>
      <c r="E12" s="36"/>
      <c r="F12" s="36"/>
      <c r="G12" s="36"/>
      <c r="H12" s="36"/>
      <c r="I12" s="36"/>
      <c r="J12" s="36"/>
      <c r="K12" s="36"/>
      <c r="L12" s="37"/>
      <c r="M12" s="37"/>
      <c r="N12" s="37"/>
      <c r="O12" s="37"/>
      <c r="P12" s="37"/>
      <c r="Q12" s="37"/>
      <c r="R12" s="37"/>
      <c r="S12" s="37"/>
      <c r="T12" s="37"/>
      <c r="U12" s="37"/>
      <c r="W12" s="10" t="s">
        <v>20</v>
      </c>
      <c r="X12" s="36"/>
      <c r="Y12" s="36"/>
      <c r="Z12" s="36"/>
      <c r="AA12" s="36"/>
      <c r="AB12" s="36"/>
      <c r="AC12" s="36"/>
      <c r="AD12" s="36"/>
      <c r="AE12" s="36"/>
      <c r="AF12" s="36"/>
      <c r="AG12" s="36"/>
      <c r="AI12" s="10" t="s">
        <v>20</v>
      </c>
      <c r="AJ12" s="36"/>
      <c r="AK12" s="36"/>
      <c r="AL12" s="36"/>
      <c r="AM12" s="36"/>
      <c r="AN12" s="36"/>
      <c r="AO12" s="36"/>
      <c r="AP12" s="36"/>
      <c r="AQ12" s="36"/>
      <c r="AR12" s="36"/>
      <c r="AS12" s="36"/>
    </row>
    <row r="13" spans="1:45" ht="15" hidden="1" customHeight="1" x14ac:dyDescent="0.25">
      <c r="A13" s="5" t="s">
        <v>40</v>
      </c>
      <c r="B13" s="36"/>
      <c r="C13" s="36"/>
      <c r="D13" s="36"/>
      <c r="E13" s="36"/>
      <c r="F13" s="36"/>
      <c r="G13" s="36"/>
      <c r="H13" s="36"/>
      <c r="I13" s="36"/>
      <c r="J13" s="36"/>
      <c r="K13" s="36"/>
      <c r="L13" s="36"/>
      <c r="M13" s="36"/>
      <c r="N13" s="36"/>
      <c r="O13" s="36"/>
      <c r="P13" s="36"/>
      <c r="Q13" s="36"/>
      <c r="R13" s="36"/>
      <c r="S13" s="36"/>
      <c r="T13" s="36"/>
      <c r="U13" s="36"/>
      <c r="W13" s="5" t="s">
        <v>40</v>
      </c>
      <c r="X13" s="36"/>
      <c r="Y13" s="36"/>
      <c r="Z13" s="36"/>
      <c r="AA13" s="36"/>
      <c r="AB13" s="36"/>
      <c r="AC13" s="36"/>
      <c r="AD13" s="36"/>
      <c r="AE13" s="36"/>
      <c r="AF13" s="36"/>
      <c r="AG13" s="36"/>
      <c r="AI13" s="5" t="s">
        <v>40</v>
      </c>
      <c r="AJ13" s="36"/>
      <c r="AK13" s="36"/>
      <c r="AL13" s="36"/>
      <c r="AM13" s="36"/>
      <c r="AN13" s="36"/>
      <c r="AO13" s="36"/>
      <c r="AP13" s="36"/>
      <c r="AQ13" s="36"/>
      <c r="AR13" s="36"/>
      <c r="AS13" s="36"/>
    </row>
    <row r="14" spans="1:45" ht="15" hidden="1" customHeight="1" thickBot="1" x14ac:dyDescent="0.3">
      <c r="A14" s="10" t="s">
        <v>41</v>
      </c>
      <c r="B14" s="63"/>
      <c r="C14" s="63"/>
      <c r="D14" s="63"/>
      <c r="E14" s="63"/>
      <c r="F14" s="63"/>
      <c r="G14" s="63"/>
      <c r="H14" s="63"/>
      <c r="I14" s="63"/>
      <c r="J14" s="63"/>
      <c r="K14" s="63"/>
      <c r="L14" s="37"/>
      <c r="M14" s="37"/>
      <c r="N14" s="37"/>
      <c r="O14" s="37"/>
      <c r="P14" s="37"/>
      <c r="Q14" s="37"/>
      <c r="R14" s="37"/>
      <c r="S14" s="37"/>
      <c r="T14" s="37"/>
      <c r="U14" s="37"/>
      <c r="W14" s="10" t="s">
        <v>41</v>
      </c>
      <c r="X14" s="63"/>
      <c r="Y14" s="63"/>
      <c r="Z14" s="63"/>
      <c r="AA14" s="63"/>
      <c r="AB14" s="63"/>
      <c r="AC14" s="63"/>
      <c r="AD14" s="63"/>
      <c r="AE14" s="63"/>
      <c r="AF14" s="63"/>
      <c r="AG14" s="63"/>
      <c r="AI14" s="10" t="s">
        <v>41</v>
      </c>
      <c r="AJ14" s="63"/>
      <c r="AK14" s="63"/>
      <c r="AL14" s="63"/>
      <c r="AM14" s="63"/>
      <c r="AN14" s="63"/>
      <c r="AO14" s="63"/>
      <c r="AP14" s="63"/>
      <c r="AQ14" s="63"/>
      <c r="AR14" s="63"/>
      <c r="AS14" s="63"/>
    </row>
    <row r="15" spans="1:45" ht="15" customHeight="1" thickBot="1" x14ac:dyDescent="0.3">
      <c r="A15" s="7" t="s">
        <v>47</v>
      </c>
      <c r="B15" s="64"/>
      <c r="C15" s="65"/>
      <c r="D15" s="65"/>
      <c r="E15" s="65"/>
      <c r="F15" s="65"/>
      <c r="G15" s="65"/>
      <c r="H15" s="65"/>
      <c r="I15" s="65"/>
      <c r="J15" s="65"/>
      <c r="K15" s="66"/>
      <c r="L15" s="8"/>
      <c r="M15" s="8"/>
      <c r="N15" s="8"/>
      <c r="O15" s="8"/>
      <c r="P15" s="8"/>
      <c r="Q15" s="8"/>
      <c r="R15" s="8"/>
      <c r="S15" s="8"/>
      <c r="T15" s="8"/>
      <c r="U15" s="8"/>
      <c r="W15" s="7" t="s">
        <v>47</v>
      </c>
      <c r="X15" s="64"/>
      <c r="Y15" s="65"/>
      <c r="Z15" s="65"/>
      <c r="AA15" s="65"/>
      <c r="AB15" s="65"/>
      <c r="AC15" s="65"/>
      <c r="AD15" s="65"/>
      <c r="AE15" s="65"/>
      <c r="AF15" s="65"/>
      <c r="AG15" s="66"/>
      <c r="AI15" s="7" t="s">
        <v>47</v>
      </c>
      <c r="AJ15" s="64"/>
      <c r="AK15" s="65"/>
      <c r="AL15" s="65"/>
      <c r="AM15" s="65"/>
      <c r="AN15" s="65"/>
      <c r="AO15" s="65"/>
      <c r="AP15" s="65"/>
      <c r="AQ15" s="65"/>
      <c r="AR15" s="65"/>
      <c r="AS15" s="66"/>
    </row>
    <row r="16" spans="1:45" ht="15" customHeight="1" x14ac:dyDescent="0.25">
      <c r="A16" s="2"/>
      <c r="B16" s="2"/>
      <c r="C16" s="2"/>
      <c r="D16" s="2"/>
      <c r="E16" s="2"/>
      <c r="F16" s="2"/>
      <c r="W16" s="2"/>
      <c r="X16" s="2"/>
      <c r="Y16" s="2"/>
      <c r="Z16" s="2"/>
      <c r="AA16" s="2"/>
      <c r="AB16" s="2"/>
      <c r="AI16" s="2"/>
      <c r="AJ16" s="2"/>
      <c r="AK16" s="2"/>
      <c r="AL16" s="2"/>
      <c r="AM16" s="2"/>
      <c r="AN16" s="2"/>
    </row>
    <row r="17" spans="1:45" s="4" customFormat="1" ht="57" customHeight="1" x14ac:dyDescent="0.25">
      <c r="A17" s="12" t="s">
        <v>48</v>
      </c>
      <c r="B17" s="13" t="s">
        <v>0</v>
      </c>
      <c r="C17" s="13" t="s">
        <v>1</v>
      </c>
      <c r="D17" s="13" t="s">
        <v>2</v>
      </c>
      <c r="E17" s="13" t="s">
        <v>3</v>
      </c>
      <c r="F17" s="13" t="s">
        <v>4</v>
      </c>
      <c r="G17" s="13" t="s">
        <v>5</v>
      </c>
      <c r="H17" s="13" t="s">
        <v>6</v>
      </c>
      <c r="I17" s="13" t="s">
        <v>7</v>
      </c>
      <c r="J17" s="13" t="s">
        <v>8</v>
      </c>
      <c r="K17" s="13" t="s">
        <v>9</v>
      </c>
      <c r="L17" s="13"/>
      <c r="M17" s="13"/>
      <c r="N17" s="13"/>
      <c r="O17" s="13"/>
      <c r="P17" s="13"/>
      <c r="Q17" s="13"/>
      <c r="R17" s="13"/>
      <c r="S17" s="13"/>
      <c r="T17" s="13"/>
      <c r="U17" s="13"/>
      <c r="W17" s="12" t="s">
        <v>48</v>
      </c>
      <c r="X17" s="13" t="s">
        <v>0</v>
      </c>
      <c r="Y17" s="13" t="s">
        <v>1</v>
      </c>
      <c r="Z17" s="13" t="s">
        <v>2</v>
      </c>
      <c r="AA17" s="13" t="s">
        <v>3</v>
      </c>
      <c r="AB17" s="13" t="s">
        <v>4</v>
      </c>
      <c r="AC17" s="13" t="s">
        <v>5</v>
      </c>
      <c r="AD17" s="13" t="s">
        <v>6</v>
      </c>
      <c r="AE17" s="13" t="s">
        <v>7</v>
      </c>
      <c r="AF17" s="13" t="s">
        <v>8</v>
      </c>
      <c r="AG17" s="13" t="s">
        <v>9</v>
      </c>
      <c r="AI17" s="12" t="s">
        <v>48</v>
      </c>
      <c r="AJ17" s="13" t="s">
        <v>0</v>
      </c>
      <c r="AK17" s="13" t="s">
        <v>1</v>
      </c>
      <c r="AL17" s="13" t="s">
        <v>2</v>
      </c>
      <c r="AM17" s="13" t="s">
        <v>3</v>
      </c>
      <c r="AN17" s="13" t="s">
        <v>4</v>
      </c>
      <c r="AO17" s="13" t="s">
        <v>5</v>
      </c>
      <c r="AP17" s="13" t="s">
        <v>6</v>
      </c>
      <c r="AQ17" s="13" t="s">
        <v>7</v>
      </c>
      <c r="AR17" s="13" t="s">
        <v>8</v>
      </c>
      <c r="AS17" s="13" t="s">
        <v>9</v>
      </c>
    </row>
    <row r="18" spans="1:45" ht="15" customHeight="1" x14ac:dyDescent="0.25">
      <c r="A18" s="5" t="s">
        <v>11</v>
      </c>
      <c r="B18" s="29"/>
      <c r="C18" s="29"/>
      <c r="D18" s="29"/>
      <c r="E18" s="6"/>
      <c r="F18" s="6"/>
      <c r="G18" s="6"/>
      <c r="H18" s="6"/>
      <c r="I18" s="6"/>
      <c r="J18" s="6"/>
      <c r="K18" s="6"/>
      <c r="L18" s="6"/>
      <c r="M18" s="6"/>
      <c r="N18" s="6"/>
      <c r="O18" s="6"/>
      <c r="P18" s="6"/>
      <c r="Q18" s="6"/>
      <c r="R18" s="6"/>
      <c r="S18" s="6"/>
      <c r="T18" s="6"/>
      <c r="U18" s="6"/>
      <c r="W18" s="5" t="s">
        <v>11</v>
      </c>
      <c r="X18" s="36"/>
      <c r="Y18" s="36"/>
      <c r="Z18" s="36"/>
      <c r="AA18" s="36"/>
      <c r="AB18" s="36"/>
      <c r="AC18" s="36"/>
      <c r="AD18" s="36"/>
      <c r="AE18" s="36"/>
      <c r="AF18" s="36"/>
      <c r="AG18" s="36"/>
      <c r="AI18" s="5" t="s">
        <v>11</v>
      </c>
      <c r="AJ18" s="36"/>
      <c r="AK18" s="36"/>
      <c r="AL18" s="36"/>
      <c r="AM18" s="36"/>
      <c r="AN18" s="36"/>
      <c r="AO18" s="36"/>
      <c r="AP18" s="36"/>
      <c r="AQ18" s="36"/>
      <c r="AR18" s="36"/>
      <c r="AS18" s="36"/>
    </row>
    <row r="19" spans="1:45" ht="15" customHeight="1" x14ac:dyDescent="0.25">
      <c r="A19" s="10" t="s">
        <v>12</v>
      </c>
      <c r="B19" s="30"/>
      <c r="C19" s="30"/>
      <c r="D19" s="30"/>
      <c r="E19" s="11"/>
      <c r="F19" s="11"/>
      <c r="G19" s="11"/>
      <c r="H19" s="11"/>
      <c r="I19" s="11"/>
      <c r="J19" s="11"/>
      <c r="K19" s="11"/>
      <c r="L19" s="11"/>
      <c r="M19" s="11"/>
      <c r="N19" s="11"/>
      <c r="O19" s="11"/>
      <c r="P19" s="11"/>
      <c r="Q19" s="11"/>
      <c r="R19" s="11"/>
      <c r="S19" s="11"/>
      <c r="T19" s="11"/>
      <c r="U19" s="11"/>
      <c r="W19" s="10" t="s">
        <v>12</v>
      </c>
      <c r="X19" s="37"/>
      <c r="Y19" s="37"/>
      <c r="Z19" s="37"/>
      <c r="AA19" s="37"/>
      <c r="AB19" s="37"/>
      <c r="AC19" s="37"/>
      <c r="AD19" s="37"/>
      <c r="AE19" s="37"/>
      <c r="AF19" s="37"/>
      <c r="AG19" s="37"/>
      <c r="AI19" s="10" t="s">
        <v>12</v>
      </c>
      <c r="AJ19" s="37"/>
      <c r="AK19" s="37"/>
      <c r="AL19" s="37"/>
      <c r="AM19" s="37"/>
      <c r="AN19" s="37"/>
      <c r="AO19" s="37"/>
      <c r="AP19" s="37"/>
      <c r="AQ19" s="37"/>
      <c r="AR19" s="37"/>
      <c r="AS19" s="37"/>
    </row>
    <row r="20" spans="1:45" ht="15" customHeight="1" x14ac:dyDescent="0.25">
      <c r="A20" s="5" t="s">
        <v>13</v>
      </c>
      <c r="B20" s="29"/>
      <c r="C20" s="29"/>
      <c r="D20" s="29"/>
      <c r="E20" s="6"/>
      <c r="F20" s="6"/>
      <c r="G20" s="6"/>
      <c r="H20" s="6"/>
      <c r="I20" s="6"/>
      <c r="J20" s="6"/>
      <c r="K20" s="6"/>
      <c r="L20" s="6"/>
      <c r="M20" s="6"/>
      <c r="N20" s="6"/>
      <c r="O20" s="6"/>
      <c r="P20" s="6"/>
      <c r="Q20" s="6"/>
      <c r="R20" s="6"/>
      <c r="S20" s="6"/>
      <c r="T20" s="6"/>
      <c r="U20" s="6"/>
      <c r="W20" s="5" t="s">
        <v>13</v>
      </c>
      <c r="X20" s="36"/>
      <c r="Y20" s="36"/>
      <c r="Z20" s="36"/>
      <c r="AA20" s="36"/>
      <c r="AB20" s="36"/>
      <c r="AC20" s="36"/>
      <c r="AD20" s="36"/>
      <c r="AE20" s="36"/>
      <c r="AF20" s="36"/>
      <c r="AG20" s="36"/>
      <c r="AI20" s="5" t="s">
        <v>13</v>
      </c>
      <c r="AJ20" s="36"/>
      <c r="AK20" s="36"/>
      <c r="AL20" s="36"/>
      <c r="AM20" s="36"/>
      <c r="AN20" s="36"/>
      <c r="AO20" s="36"/>
      <c r="AP20" s="36"/>
      <c r="AQ20" s="36"/>
      <c r="AR20" s="36"/>
      <c r="AS20" s="36"/>
    </row>
    <row r="21" spans="1:45" ht="15" customHeight="1" x14ac:dyDescent="0.25">
      <c r="A21" s="10" t="s">
        <v>14</v>
      </c>
      <c r="B21" s="30"/>
      <c r="C21" s="30"/>
      <c r="D21" s="30"/>
      <c r="E21" s="11"/>
      <c r="F21" s="11"/>
      <c r="G21" s="11"/>
      <c r="H21" s="11"/>
      <c r="I21" s="11"/>
      <c r="J21" s="11"/>
      <c r="K21" s="11"/>
      <c r="L21" s="11"/>
      <c r="M21" s="11"/>
      <c r="N21" s="11"/>
      <c r="O21" s="11"/>
      <c r="P21" s="11"/>
      <c r="Q21" s="11"/>
      <c r="R21" s="11"/>
      <c r="S21" s="11"/>
      <c r="T21" s="11"/>
      <c r="U21" s="11"/>
      <c r="W21" s="10" t="s">
        <v>14</v>
      </c>
      <c r="X21" s="37"/>
      <c r="Y21" s="37"/>
      <c r="Z21" s="37"/>
      <c r="AA21" s="37"/>
      <c r="AB21" s="37"/>
      <c r="AC21" s="37"/>
      <c r="AD21" s="37"/>
      <c r="AE21" s="37"/>
      <c r="AF21" s="37"/>
      <c r="AG21" s="37"/>
      <c r="AI21" s="10" t="s">
        <v>14</v>
      </c>
      <c r="AJ21" s="37"/>
      <c r="AK21" s="37"/>
      <c r="AL21" s="37"/>
      <c r="AM21" s="37"/>
      <c r="AN21" s="37"/>
      <c r="AO21" s="37"/>
      <c r="AP21" s="37"/>
      <c r="AQ21" s="37"/>
      <c r="AR21" s="37"/>
      <c r="AS21" s="37"/>
    </row>
    <row r="22" spans="1:45" ht="15" customHeight="1" thickBot="1" x14ac:dyDescent="0.3">
      <c r="A22" s="5" t="s">
        <v>15</v>
      </c>
      <c r="B22" s="29"/>
      <c r="C22" s="29"/>
      <c r="D22" s="29"/>
      <c r="E22" s="6"/>
      <c r="F22" s="6"/>
      <c r="G22" s="6"/>
      <c r="H22" s="6"/>
      <c r="I22" s="6"/>
      <c r="J22" s="6"/>
      <c r="K22" s="6"/>
      <c r="L22" s="6"/>
      <c r="M22" s="6"/>
      <c r="N22" s="6"/>
      <c r="O22" s="6"/>
      <c r="P22" s="6"/>
      <c r="Q22" s="6"/>
      <c r="R22" s="6"/>
      <c r="S22" s="6"/>
      <c r="T22" s="6"/>
      <c r="U22" s="6"/>
      <c r="W22" s="5" t="s">
        <v>15</v>
      </c>
      <c r="X22" s="36"/>
      <c r="Y22" s="36"/>
      <c r="Z22" s="36"/>
      <c r="AA22" s="36"/>
      <c r="AB22" s="36"/>
      <c r="AC22" s="36"/>
      <c r="AD22" s="36"/>
      <c r="AE22" s="36"/>
      <c r="AF22" s="36"/>
      <c r="AG22" s="36"/>
      <c r="AI22" s="5" t="s">
        <v>15</v>
      </c>
      <c r="AJ22" s="36"/>
      <c r="AK22" s="36"/>
      <c r="AL22" s="36"/>
      <c r="AM22" s="36"/>
      <c r="AN22" s="36"/>
      <c r="AO22" s="36"/>
      <c r="AP22" s="36"/>
      <c r="AQ22" s="36"/>
      <c r="AR22" s="36"/>
      <c r="AS22" s="36"/>
    </row>
    <row r="23" spans="1:45" ht="15" hidden="1" customHeight="1" x14ac:dyDescent="0.25">
      <c r="A23" s="10" t="s">
        <v>16</v>
      </c>
      <c r="B23" s="11"/>
      <c r="C23" s="11"/>
      <c r="D23" s="11"/>
      <c r="E23" s="11"/>
      <c r="F23" s="11"/>
      <c r="G23" s="11"/>
      <c r="H23" s="11"/>
      <c r="I23" s="11"/>
      <c r="J23" s="11"/>
      <c r="K23" s="11"/>
      <c r="L23" s="11"/>
      <c r="M23" s="11"/>
      <c r="N23" s="11"/>
      <c r="O23" s="11"/>
      <c r="P23" s="11"/>
      <c r="Q23" s="11"/>
      <c r="R23" s="11"/>
      <c r="S23" s="11"/>
      <c r="T23" s="11"/>
      <c r="U23" s="11"/>
      <c r="W23" s="10" t="s">
        <v>16</v>
      </c>
      <c r="X23" s="37"/>
      <c r="Y23" s="37"/>
      <c r="Z23" s="37"/>
      <c r="AA23" s="37"/>
      <c r="AB23" s="37"/>
      <c r="AC23" s="37"/>
      <c r="AD23" s="37"/>
      <c r="AE23" s="37"/>
      <c r="AF23" s="37"/>
      <c r="AG23" s="37"/>
      <c r="AI23" s="10" t="s">
        <v>16</v>
      </c>
      <c r="AJ23" s="37"/>
      <c r="AK23" s="37"/>
      <c r="AL23" s="37"/>
      <c r="AM23" s="37"/>
      <c r="AN23" s="37"/>
      <c r="AO23" s="37"/>
      <c r="AP23" s="37"/>
      <c r="AQ23" s="37"/>
      <c r="AR23" s="37"/>
      <c r="AS23" s="37"/>
    </row>
    <row r="24" spans="1:45" ht="15" hidden="1" customHeight="1" x14ac:dyDescent="0.25">
      <c r="A24" s="5" t="s">
        <v>17</v>
      </c>
      <c r="B24" s="6"/>
      <c r="C24" s="6"/>
      <c r="D24" s="6"/>
      <c r="E24" s="6"/>
      <c r="F24" s="6"/>
      <c r="G24" s="6"/>
      <c r="H24" s="6"/>
      <c r="I24" s="6"/>
      <c r="J24" s="6"/>
      <c r="K24" s="6"/>
      <c r="L24" s="6"/>
      <c r="M24" s="6"/>
      <c r="N24" s="6"/>
      <c r="O24" s="6"/>
      <c r="P24" s="6"/>
      <c r="Q24" s="6"/>
      <c r="R24" s="6"/>
      <c r="S24" s="6"/>
      <c r="T24" s="6"/>
      <c r="U24" s="6"/>
      <c r="W24" s="5" t="s">
        <v>17</v>
      </c>
      <c r="X24" s="36"/>
      <c r="Y24" s="36"/>
      <c r="Z24" s="36"/>
      <c r="AA24" s="36"/>
      <c r="AB24" s="36"/>
      <c r="AC24" s="36"/>
      <c r="AD24" s="36"/>
      <c r="AE24" s="36"/>
      <c r="AF24" s="36"/>
      <c r="AG24" s="36"/>
      <c r="AI24" s="5" t="s">
        <v>17</v>
      </c>
      <c r="AJ24" s="36"/>
      <c r="AK24" s="36"/>
      <c r="AL24" s="36"/>
      <c r="AM24" s="36"/>
      <c r="AN24" s="36"/>
      <c r="AO24" s="36"/>
      <c r="AP24" s="36"/>
      <c r="AQ24" s="36"/>
      <c r="AR24" s="36"/>
      <c r="AS24" s="36"/>
    </row>
    <row r="25" spans="1:45" ht="15" hidden="1" customHeight="1" x14ac:dyDescent="0.25">
      <c r="A25" s="10" t="s">
        <v>18</v>
      </c>
      <c r="B25" s="11"/>
      <c r="C25" s="11"/>
      <c r="D25" s="11"/>
      <c r="E25" s="11"/>
      <c r="F25" s="11"/>
      <c r="G25" s="11"/>
      <c r="H25" s="11"/>
      <c r="I25" s="11"/>
      <c r="J25" s="11"/>
      <c r="K25" s="11"/>
      <c r="L25" s="11"/>
      <c r="M25" s="11"/>
      <c r="N25" s="11"/>
      <c r="O25" s="11"/>
      <c r="P25" s="11"/>
      <c r="Q25" s="11"/>
      <c r="R25" s="11"/>
      <c r="S25" s="11"/>
      <c r="T25" s="11"/>
      <c r="U25" s="11"/>
      <c r="W25" s="10" t="s">
        <v>18</v>
      </c>
      <c r="X25" s="37"/>
      <c r="Y25" s="37"/>
      <c r="Z25" s="37"/>
      <c r="AA25" s="37"/>
      <c r="AB25" s="37"/>
      <c r="AC25" s="37"/>
      <c r="AD25" s="37"/>
      <c r="AE25" s="37"/>
      <c r="AF25" s="37"/>
      <c r="AG25" s="37"/>
      <c r="AI25" s="10" t="s">
        <v>18</v>
      </c>
      <c r="AJ25" s="37"/>
      <c r="AK25" s="37"/>
      <c r="AL25" s="37"/>
      <c r="AM25" s="37"/>
      <c r="AN25" s="37"/>
      <c r="AO25" s="37"/>
      <c r="AP25" s="37"/>
      <c r="AQ25" s="37"/>
      <c r="AR25" s="37"/>
      <c r="AS25" s="37"/>
    </row>
    <row r="26" spans="1:45" ht="15" hidden="1" customHeight="1" x14ac:dyDescent="0.25">
      <c r="A26" s="5" t="s">
        <v>19</v>
      </c>
      <c r="B26" s="6"/>
      <c r="C26" s="6"/>
      <c r="D26" s="6"/>
      <c r="E26" s="6"/>
      <c r="F26" s="6"/>
      <c r="G26" s="6"/>
      <c r="H26" s="6"/>
      <c r="I26" s="6"/>
      <c r="J26" s="6"/>
      <c r="K26" s="6"/>
      <c r="L26" s="6"/>
      <c r="M26" s="6"/>
      <c r="N26" s="6"/>
      <c r="O26" s="6"/>
      <c r="P26" s="6"/>
      <c r="Q26" s="6"/>
      <c r="R26" s="6"/>
      <c r="S26" s="6"/>
      <c r="T26" s="6"/>
      <c r="U26" s="6"/>
      <c r="W26" s="5" t="s">
        <v>19</v>
      </c>
      <c r="X26" s="36"/>
      <c r="Y26" s="36"/>
      <c r="Z26" s="36"/>
      <c r="AA26" s="36"/>
      <c r="AB26" s="36"/>
      <c r="AC26" s="36"/>
      <c r="AD26" s="36"/>
      <c r="AE26" s="36"/>
      <c r="AF26" s="36"/>
      <c r="AG26" s="36"/>
      <c r="AI26" s="5" t="s">
        <v>19</v>
      </c>
      <c r="AJ26" s="36"/>
      <c r="AK26" s="36"/>
      <c r="AL26" s="36"/>
      <c r="AM26" s="36"/>
      <c r="AN26" s="36"/>
      <c r="AO26" s="36"/>
      <c r="AP26" s="36"/>
      <c r="AQ26" s="36"/>
      <c r="AR26" s="36"/>
      <c r="AS26" s="36"/>
    </row>
    <row r="27" spans="1:45" ht="15" hidden="1" customHeight="1" x14ac:dyDescent="0.25">
      <c r="A27" s="10" t="s">
        <v>20</v>
      </c>
      <c r="B27" s="11"/>
      <c r="C27" s="11"/>
      <c r="D27" s="11"/>
      <c r="E27" s="11"/>
      <c r="F27" s="11"/>
      <c r="G27" s="11"/>
      <c r="H27" s="11"/>
      <c r="I27" s="11"/>
      <c r="J27" s="11"/>
      <c r="K27" s="11"/>
      <c r="L27" s="11"/>
      <c r="M27" s="11"/>
      <c r="N27" s="11"/>
      <c r="O27" s="11"/>
      <c r="P27" s="11"/>
      <c r="Q27" s="11"/>
      <c r="R27" s="11"/>
      <c r="S27" s="11"/>
      <c r="T27" s="11"/>
      <c r="U27" s="11"/>
      <c r="W27" s="10" t="s">
        <v>20</v>
      </c>
      <c r="X27" s="37"/>
      <c r="Y27" s="37"/>
      <c r="Z27" s="37"/>
      <c r="AA27" s="37"/>
      <c r="AB27" s="37"/>
      <c r="AC27" s="37"/>
      <c r="AD27" s="37"/>
      <c r="AE27" s="37"/>
      <c r="AF27" s="37"/>
      <c r="AG27" s="37"/>
      <c r="AI27" s="10" t="s">
        <v>20</v>
      </c>
      <c r="AJ27" s="37"/>
      <c r="AK27" s="37"/>
      <c r="AL27" s="37"/>
      <c r="AM27" s="37"/>
      <c r="AN27" s="37"/>
      <c r="AO27" s="37"/>
      <c r="AP27" s="37"/>
      <c r="AQ27" s="37"/>
      <c r="AR27" s="37"/>
      <c r="AS27" s="37"/>
    </row>
    <row r="28" spans="1:45" ht="15" hidden="1" customHeight="1" x14ac:dyDescent="0.25">
      <c r="A28" s="5" t="s">
        <v>40</v>
      </c>
      <c r="B28" s="36"/>
      <c r="C28" s="36"/>
      <c r="D28" s="36"/>
      <c r="E28" s="36"/>
      <c r="F28" s="36"/>
      <c r="G28" s="36"/>
      <c r="H28" s="36"/>
      <c r="I28" s="36"/>
      <c r="J28" s="36"/>
      <c r="K28" s="36"/>
      <c r="L28" s="36"/>
      <c r="M28" s="36"/>
      <c r="N28" s="36"/>
      <c r="O28" s="36"/>
      <c r="P28" s="36"/>
      <c r="Q28" s="36"/>
      <c r="R28" s="36"/>
      <c r="S28" s="36"/>
      <c r="T28" s="36"/>
      <c r="U28" s="36"/>
      <c r="W28" s="5" t="s">
        <v>40</v>
      </c>
      <c r="X28" s="36"/>
      <c r="Y28" s="36"/>
      <c r="Z28" s="36"/>
      <c r="AA28" s="36"/>
      <c r="AB28" s="36"/>
      <c r="AC28" s="36"/>
      <c r="AD28" s="36"/>
      <c r="AE28" s="36"/>
      <c r="AF28" s="36"/>
      <c r="AG28" s="36"/>
      <c r="AI28" s="5" t="s">
        <v>40</v>
      </c>
      <c r="AJ28" s="36"/>
      <c r="AK28" s="36"/>
      <c r="AL28" s="36"/>
      <c r="AM28" s="36"/>
      <c r="AN28" s="36"/>
      <c r="AO28" s="36"/>
      <c r="AP28" s="36"/>
      <c r="AQ28" s="36"/>
      <c r="AR28" s="36"/>
      <c r="AS28" s="36"/>
    </row>
    <row r="29" spans="1:45" ht="15" hidden="1" customHeight="1" thickBot="1" x14ac:dyDescent="0.3">
      <c r="A29" s="10" t="s">
        <v>41</v>
      </c>
      <c r="B29" s="59"/>
      <c r="C29" s="59"/>
      <c r="D29" s="59"/>
      <c r="E29" s="59"/>
      <c r="F29" s="59"/>
      <c r="G29" s="59"/>
      <c r="H29" s="59"/>
      <c r="I29" s="59"/>
      <c r="J29" s="59"/>
      <c r="K29" s="59"/>
      <c r="L29" s="37"/>
      <c r="M29" s="37"/>
      <c r="N29" s="37"/>
      <c r="O29" s="37"/>
      <c r="P29" s="37"/>
      <c r="Q29" s="37"/>
      <c r="R29" s="37"/>
      <c r="S29" s="37"/>
      <c r="T29" s="37"/>
      <c r="U29" s="37"/>
      <c r="W29" s="10" t="s">
        <v>41</v>
      </c>
      <c r="X29" s="59"/>
      <c r="Y29" s="59"/>
      <c r="Z29" s="59"/>
      <c r="AA29" s="59"/>
      <c r="AB29" s="59"/>
      <c r="AC29" s="59"/>
      <c r="AD29" s="59"/>
      <c r="AE29" s="59"/>
      <c r="AF29" s="59"/>
      <c r="AG29" s="59"/>
      <c r="AI29" s="10" t="s">
        <v>41</v>
      </c>
      <c r="AJ29" s="59"/>
      <c r="AK29" s="59"/>
      <c r="AL29" s="59"/>
      <c r="AM29" s="59"/>
      <c r="AN29" s="59"/>
      <c r="AO29" s="59"/>
      <c r="AP29" s="59"/>
      <c r="AQ29" s="59"/>
      <c r="AR29" s="59"/>
      <c r="AS29" s="59"/>
    </row>
    <row r="30" spans="1:45" ht="52.5" customHeight="1" thickBot="1" x14ac:dyDescent="0.3">
      <c r="B30" s="60" t="str">
        <f>IFERROR(AVERAGE(B18:B29),"")</f>
        <v/>
      </c>
      <c r="C30" s="61" t="str">
        <f t="shared" ref="C30:K30" si="0">IFERROR(AVERAGE(C18:C29),"")</f>
        <v/>
      </c>
      <c r="D30" s="61" t="str">
        <f t="shared" si="0"/>
        <v/>
      </c>
      <c r="E30" s="61" t="str">
        <f t="shared" si="0"/>
        <v/>
      </c>
      <c r="F30" s="61" t="str">
        <f t="shared" si="0"/>
        <v/>
      </c>
      <c r="G30" s="61" t="str">
        <f t="shared" si="0"/>
        <v/>
      </c>
      <c r="H30" s="61" t="str">
        <f t="shared" si="0"/>
        <v/>
      </c>
      <c r="I30" s="61" t="str">
        <f t="shared" si="0"/>
        <v/>
      </c>
      <c r="J30" s="61" t="str">
        <f t="shared" si="0"/>
        <v/>
      </c>
      <c r="K30" s="62" t="str">
        <f t="shared" si="0"/>
        <v/>
      </c>
      <c r="L30" s="8"/>
      <c r="M30" s="8"/>
      <c r="N30" s="8"/>
      <c r="O30" s="8"/>
      <c r="P30" s="8"/>
      <c r="Q30" s="8"/>
      <c r="R30" s="8"/>
      <c r="S30" s="8"/>
      <c r="T30" s="8"/>
      <c r="U30" s="8"/>
      <c r="X30" s="60" t="str">
        <f>IFERROR(AVERAGE(X18:X29),"")</f>
        <v/>
      </c>
      <c r="Y30" s="61" t="str">
        <f t="shared" ref="Y30:AG30" si="1">IFERROR(AVERAGE(Y18:Y29),"")</f>
        <v/>
      </c>
      <c r="Z30" s="61" t="str">
        <f t="shared" si="1"/>
        <v/>
      </c>
      <c r="AA30" s="61" t="str">
        <f t="shared" si="1"/>
        <v/>
      </c>
      <c r="AB30" s="61" t="str">
        <f t="shared" si="1"/>
        <v/>
      </c>
      <c r="AC30" s="61" t="str">
        <f t="shared" si="1"/>
        <v/>
      </c>
      <c r="AD30" s="61" t="str">
        <f t="shared" si="1"/>
        <v/>
      </c>
      <c r="AE30" s="61" t="str">
        <f t="shared" si="1"/>
        <v/>
      </c>
      <c r="AF30" s="61" t="str">
        <f t="shared" si="1"/>
        <v/>
      </c>
      <c r="AG30" s="62" t="str">
        <f t="shared" si="1"/>
        <v/>
      </c>
      <c r="AJ30" s="60" t="str">
        <f>IFERROR(AVERAGE(AJ18:AJ29),"")</f>
        <v/>
      </c>
      <c r="AK30" s="61" t="str">
        <f t="shared" ref="AK30:AS30" si="2">IFERROR(AVERAGE(AK18:AK29),"")</f>
        <v/>
      </c>
      <c r="AL30" s="61" t="str">
        <f t="shared" si="2"/>
        <v/>
      </c>
      <c r="AM30" s="61" t="str">
        <f t="shared" si="2"/>
        <v/>
      </c>
      <c r="AN30" s="61" t="str">
        <f t="shared" si="2"/>
        <v/>
      </c>
      <c r="AO30" s="61" t="str">
        <f t="shared" si="2"/>
        <v/>
      </c>
      <c r="AP30" s="61" t="str">
        <f t="shared" si="2"/>
        <v/>
      </c>
      <c r="AQ30" s="61" t="str">
        <f t="shared" si="2"/>
        <v/>
      </c>
      <c r="AR30" s="61" t="str">
        <f t="shared" si="2"/>
        <v/>
      </c>
      <c r="AS30" s="62" t="str">
        <f t="shared" si="2"/>
        <v/>
      </c>
    </row>
    <row r="31" spans="1:45" ht="15" customHeight="1" x14ac:dyDescent="0.25">
      <c r="A31" s="9"/>
      <c r="B31" s="9"/>
      <c r="C31" s="9"/>
      <c r="D31" s="9"/>
      <c r="E31" s="9"/>
      <c r="F31" s="9"/>
      <c r="W31" s="9"/>
      <c r="X31" s="9"/>
      <c r="Y31" s="9"/>
      <c r="Z31" s="9"/>
      <c r="AA31" s="9"/>
      <c r="AB31" s="9"/>
      <c r="AI31" s="9"/>
      <c r="AJ31" s="9"/>
      <c r="AK31" s="9"/>
      <c r="AL31" s="9"/>
      <c r="AM31" s="9"/>
      <c r="AN31" s="9"/>
    </row>
    <row r="32" spans="1:45" s="4" customFormat="1" ht="70.5" customHeight="1" x14ac:dyDescent="0.25">
      <c r="A32" s="12" t="s">
        <v>49</v>
      </c>
      <c r="B32" s="13" t="s">
        <v>0</v>
      </c>
      <c r="C32" s="13" t="s">
        <v>1</v>
      </c>
      <c r="D32" s="13" t="s">
        <v>2</v>
      </c>
      <c r="E32" s="13" t="s">
        <v>3</v>
      </c>
      <c r="F32" s="13" t="s">
        <v>4</v>
      </c>
      <c r="G32" s="13" t="s">
        <v>5</v>
      </c>
      <c r="H32" s="13" t="s">
        <v>6</v>
      </c>
      <c r="I32" s="13" t="s">
        <v>7</v>
      </c>
      <c r="J32" s="13" t="s">
        <v>8</v>
      </c>
      <c r="K32" s="13" t="s">
        <v>9</v>
      </c>
      <c r="L32" s="13"/>
      <c r="M32" s="13"/>
      <c r="N32" s="13"/>
      <c r="O32" s="13"/>
      <c r="P32" s="13"/>
      <c r="Q32" s="13"/>
      <c r="R32" s="13"/>
      <c r="S32" s="13"/>
      <c r="T32" s="13"/>
      <c r="U32" s="13"/>
      <c r="W32" s="12" t="s">
        <v>49</v>
      </c>
      <c r="X32" s="13" t="s">
        <v>0</v>
      </c>
      <c r="Y32" s="13" t="s">
        <v>1</v>
      </c>
      <c r="Z32" s="13" t="s">
        <v>2</v>
      </c>
      <c r="AA32" s="13" t="s">
        <v>3</v>
      </c>
      <c r="AB32" s="13" t="s">
        <v>4</v>
      </c>
      <c r="AC32" s="13" t="s">
        <v>5</v>
      </c>
      <c r="AD32" s="13" t="s">
        <v>6</v>
      </c>
      <c r="AE32" s="13" t="s">
        <v>7</v>
      </c>
      <c r="AF32" s="13" t="s">
        <v>8</v>
      </c>
      <c r="AG32" s="13" t="s">
        <v>9</v>
      </c>
      <c r="AI32" s="12" t="s">
        <v>49</v>
      </c>
      <c r="AJ32" s="13" t="s">
        <v>0</v>
      </c>
      <c r="AK32" s="13" t="s">
        <v>1</v>
      </c>
      <c r="AL32" s="13" t="s">
        <v>2</v>
      </c>
      <c r="AM32" s="13" t="s">
        <v>3</v>
      </c>
      <c r="AN32" s="13" t="s">
        <v>4</v>
      </c>
      <c r="AO32" s="13" t="s">
        <v>5</v>
      </c>
      <c r="AP32" s="13" t="s">
        <v>6</v>
      </c>
      <c r="AQ32" s="13" t="s">
        <v>7</v>
      </c>
      <c r="AR32" s="13" t="s">
        <v>8</v>
      </c>
      <c r="AS32" s="13" t="s">
        <v>9</v>
      </c>
    </row>
    <row r="33" spans="1:45" ht="15" customHeight="1" x14ac:dyDescent="0.25">
      <c r="A33" s="5" t="s">
        <v>11</v>
      </c>
      <c r="B33" s="31"/>
      <c r="C33" s="31"/>
      <c r="D33" s="31"/>
      <c r="E33" s="28"/>
      <c r="F33" s="6"/>
      <c r="G33" s="6"/>
      <c r="H33" s="6"/>
      <c r="I33" s="6"/>
      <c r="J33" s="6"/>
      <c r="K33" s="6"/>
      <c r="L33" s="6"/>
      <c r="M33" s="6"/>
      <c r="N33" s="6"/>
      <c r="O33" s="6"/>
      <c r="P33" s="6"/>
      <c r="Q33" s="6"/>
      <c r="R33" s="6"/>
      <c r="S33" s="6"/>
      <c r="T33" s="6"/>
      <c r="U33" s="6"/>
      <c r="W33" s="5" t="s">
        <v>11</v>
      </c>
      <c r="X33" s="31"/>
      <c r="Y33" s="31"/>
      <c r="Z33" s="31"/>
      <c r="AA33" s="31"/>
      <c r="AB33" s="36"/>
      <c r="AC33" s="36"/>
      <c r="AD33" s="36"/>
      <c r="AE33" s="36"/>
      <c r="AF33" s="36"/>
      <c r="AG33" s="36"/>
      <c r="AI33" s="5" t="s">
        <v>11</v>
      </c>
      <c r="AJ33" s="31"/>
      <c r="AK33" s="31"/>
      <c r="AL33" s="31"/>
      <c r="AM33" s="31"/>
      <c r="AN33" s="36"/>
      <c r="AO33" s="36"/>
      <c r="AP33" s="36"/>
      <c r="AQ33" s="36"/>
      <c r="AR33" s="36"/>
      <c r="AS33" s="36"/>
    </row>
    <row r="34" spans="1:45" ht="15" customHeight="1" x14ac:dyDescent="0.25">
      <c r="A34" s="10" t="s">
        <v>12</v>
      </c>
      <c r="B34" s="37"/>
      <c r="C34" s="37"/>
      <c r="D34" s="37"/>
      <c r="E34" s="37"/>
      <c r="F34" s="11"/>
      <c r="G34" s="11"/>
      <c r="H34" s="11"/>
      <c r="I34" s="11"/>
      <c r="J34" s="11"/>
      <c r="K34" s="11"/>
      <c r="L34" s="11"/>
      <c r="M34" s="11"/>
      <c r="N34" s="11"/>
      <c r="O34" s="11"/>
      <c r="P34" s="11"/>
      <c r="Q34" s="11"/>
      <c r="R34" s="11"/>
      <c r="S34" s="11"/>
      <c r="T34" s="11"/>
      <c r="U34" s="11"/>
      <c r="W34" s="10" t="s">
        <v>12</v>
      </c>
      <c r="X34" s="37"/>
      <c r="Y34" s="37"/>
      <c r="Z34" s="37"/>
      <c r="AA34" s="37"/>
      <c r="AB34" s="37"/>
      <c r="AC34" s="37"/>
      <c r="AD34" s="37"/>
      <c r="AE34" s="37"/>
      <c r="AF34" s="37"/>
      <c r="AG34" s="37"/>
      <c r="AI34" s="10" t="s">
        <v>12</v>
      </c>
      <c r="AJ34" s="37"/>
      <c r="AK34" s="37"/>
      <c r="AL34" s="37"/>
      <c r="AM34" s="37"/>
      <c r="AN34" s="37"/>
      <c r="AO34" s="37"/>
      <c r="AP34" s="37"/>
      <c r="AQ34" s="37"/>
      <c r="AR34" s="37"/>
      <c r="AS34" s="37"/>
    </row>
    <row r="35" spans="1:45" ht="15" customHeight="1" x14ac:dyDescent="0.25">
      <c r="A35" s="5" t="s">
        <v>13</v>
      </c>
      <c r="B35" s="36"/>
      <c r="C35" s="36"/>
      <c r="D35" s="36"/>
      <c r="E35" s="36"/>
      <c r="F35" s="6"/>
      <c r="G35" s="6"/>
      <c r="H35" s="6"/>
      <c r="I35" s="6"/>
      <c r="J35" s="6"/>
      <c r="K35" s="6"/>
      <c r="L35" s="6"/>
      <c r="M35" s="6"/>
      <c r="N35" s="6"/>
      <c r="O35" s="6"/>
      <c r="P35" s="6"/>
      <c r="Q35" s="6"/>
      <c r="R35" s="6"/>
      <c r="S35" s="6"/>
      <c r="T35" s="6"/>
      <c r="U35" s="6"/>
      <c r="W35" s="5" t="s">
        <v>13</v>
      </c>
      <c r="X35" s="36"/>
      <c r="Y35" s="36"/>
      <c r="Z35" s="36"/>
      <c r="AA35" s="36"/>
      <c r="AB35" s="36"/>
      <c r="AC35" s="36"/>
      <c r="AD35" s="36"/>
      <c r="AE35" s="36"/>
      <c r="AF35" s="36"/>
      <c r="AG35" s="36"/>
      <c r="AI35" s="5" t="s">
        <v>13</v>
      </c>
      <c r="AJ35" s="36"/>
      <c r="AK35" s="36"/>
      <c r="AL35" s="36"/>
      <c r="AM35" s="36"/>
      <c r="AN35" s="36"/>
      <c r="AO35" s="36"/>
      <c r="AP35" s="36"/>
      <c r="AQ35" s="36"/>
      <c r="AR35" s="36"/>
      <c r="AS35" s="36"/>
    </row>
    <row r="36" spans="1:45" ht="15" customHeight="1" x14ac:dyDescent="0.25">
      <c r="A36" s="10" t="s">
        <v>14</v>
      </c>
      <c r="B36" s="37"/>
      <c r="C36" s="37"/>
      <c r="D36" s="37"/>
      <c r="E36" s="37"/>
      <c r="F36" s="11"/>
      <c r="G36" s="11"/>
      <c r="H36" s="11"/>
      <c r="I36" s="11"/>
      <c r="J36" s="11"/>
      <c r="K36" s="11"/>
      <c r="L36" s="11"/>
      <c r="M36" s="11"/>
      <c r="N36" s="11"/>
      <c r="O36" s="11"/>
      <c r="P36" s="11"/>
      <c r="Q36" s="11"/>
      <c r="R36" s="11"/>
      <c r="S36" s="11"/>
      <c r="T36" s="11"/>
      <c r="U36" s="11"/>
      <c r="W36" s="10" t="s">
        <v>14</v>
      </c>
      <c r="X36" s="37"/>
      <c r="Y36" s="37"/>
      <c r="Z36" s="37"/>
      <c r="AA36" s="37"/>
      <c r="AB36" s="37"/>
      <c r="AC36" s="37"/>
      <c r="AD36" s="37"/>
      <c r="AE36" s="37"/>
      <c r="AF36" s="37"/>
      <c r="AG36" s="37"/>
      <c r="AI36" s="10" t="s">
        <v>14</v>
      </c>
      <c r="AJ36" s="37"/>
      <c r="AK36" s="37"/>
      <c r="AL36" s="37"/>
      <c r="AM36" s="37"/>
      <c r="AN36" s="37"/>
      <c r="AO36" s="37"/>
      <c r="AP36" s="37"/>
      <c r="AQ36" s="37"/>
      <c r="AR36" s="37"/>
      <c r="AS36" s="37"/>
    </row>
    <row r="37" spans="1:45" ht="15" customHeight="1" thickBot="1" x14ac:dyDescent="0.3">
      <c r="A37" s="5" t="s">
        <v>15</v>
      </c>
      <c r="B37" s="36"/>
      <c r="C37" s="36"/>
      <c r="D37" s="36"/>
      <c r="E37" s="36"/>
      <c r="F37" s="6"/>
      <c r="G37" s="6"/>
      <c r="H37" s="6"/>
      <c r="I37" s="6"/>
      <c r="J37" s="6"/>
      <c r="K37" s="6"/>
      <c r="L37" s="6"/>
      <c r="M37" s="6"/>
      <c r="N37" s="6"/>
      <c r="O37" s="6"/>
      <c r="P37" s="6"/>
      <c r="Q37" s="6"/>
      <c r="R37" s="6"/>
      <c r="S37" s="6"/>
      <c r="T37" s="6"/>
      <c r="U37" s="6"/>
      <c r="W37" s="5" t="s">
        <v>15</v>
      </c>
      <c r="X37" s="36"/>
      <c r="Y37" s="36"/>
      <c r="Z37" s="36"/>
      <c r="AA37" s="36"/>
      <c r="AB37" s="36"/>
      <c r="AC37" s="36"/>
      <c r="AD37" s="36"/>
      <c r="AE37" s="36"/>
      <c r="AF37" s="36"/>
      <c r="AG37" s="36"/>
      <c r="AI37" s="5" t="s">
        <v>15</v>
      </c>
      <c r="AJ37" s="36"/>
      <c r="AK37" s="36"/>
      <c r="AL37" s="36"/>
      <c r="AM37" s="36"/>
      <c r="AN37" s="36"/>
      <c r="AO37" s="36"/>
      <c r="AP37" s="36"/>
      <c r="AQ37" s="36"/>
      <c r="AR37" s="36"/>
      <c r="AS37" s="36"/>
    </row>
    <row r="38" spans="1:45" ht="15" hidden="1" customHeight="1" x14ac:dyDescent="0.25">
      <c r="A38" s="10" t="s">
        <v>16</v>
      </c>
      <c r="B38" s="37"/>
      <c r="C38" s="37"/>
      <c r="D38" s="37"/>
      <c r="E38" s="37"/>
      <c r="F38" s="11"/>
      <c r="G38" s="11"/>
      <c r="H38" s="11"/>
      <c r="I38" s="11"/>
      <c r="J38" s="11"/>
      <c r="K38" s="11"/>
      <c r="L38" s="11"/>
      <c r="M38" s="11"/>
      <c r="N38" s="11"/>
      <c r="O38" s="11"/>
      <c r="P38" s="11"/>
      <c r="Q38" s="11"/>
      <c r="R38" s="11"/>
      <c r="S38" s="11"/>
      <c r="T38" s="11"/>
      <c r="U38" s="11"/>
      <c r="W38" s="10" t="s">
        <v>16</v>
      </c>
      <c r="X38" s="37"/>
      <c r="Y38" s="37"/>
      <c r="Z38" s="37"/>
      <c r="AA38" s="37"/>
      <c r="AB38" s="37"/>
      <c r="AC38" s="37"/>
      <c r="AD38" s="37"/>
      <c r="AE38" s="37"/>
      <c r="AF38" s="37"/>
      <c r="AG38" s="37"/>
      <c r="AI38" s="10" t="s">
        <v>16</v>
      </c>
      <c r="AJ38" s="37"/>
      <c r="AK38" s="37"/>
      <c r="AL38" s="37"/>
      <c r="AM38" s="37"/>
      <c r="AN38" s="37"/>
      <c r="AO38" s="37"/>
      <c r="AP38" s="37"/>
      <c r="AQ38" s="37"/>
      <c r="AR38" s="37"/>
      <c r="AS38" s="37"/>
    </row>
    <row r="39" spans="1:45" ht="15" hidden="1" customHeight="1" x14ac:dyDescent="0.25">
      <c r="A39" s="5" t="s">
        <v>17</v>
      </c>
      <c r="B39" s="6"/>
      <c r="C39" s="6"/>
      <c r="D39" s="6"/>
      <c r="E39" s="6"/>
      <c r="F39" s="6"/>
      <c r="G39" s="6"/>
      <c r="H39" s="6"/>
      <c r="I39" s="6"/>
      <c r="J39" s="6"/>
      <c r="K39" s="6"/>
      <c r="L39" s="6"/>
      <c r="M39" s="6"/>
      <c r="N39" s="6"/>
      <c r="O39" s="6"/>
      <c r="P39" s="6"/>
      <c r="Q39" s="6"/>
      <c r="R39" s="6"/>
      <c r="S39" s="6"/>
      <c r="T39" s="6"/>
      <c r="U39" s="6"/>
      <c r="W39" s="5" t="s">
        <v>17</v>
      </c>
      <c r="X39" s="36"/>
      <c r="Y39" s="36"/>
      <c r="Z39" s="36"/>
      <c r="AA39" s="36"/>
      <c r="AB39" s="36"/>
      <c r="AC39" s="36"/>
      <c r="AD39" s="36"/>
      <c r="AE39" s="36"/>
      <c r="AF39" s="36"/>
      <c r="AG39" s="36"/>
      <c r="AI39" s="5" t="s">
        <v>17</v>
      </c>
      <c r="AJ39" s="36"/>
      <c r="AK39" s="36"/>
      <c r="AL39" s="36"/>
      <c r="AM39" s="36"/>
      <c r="AN39" s="36"/>
      <c r="AO39" s="36"/>
      <c r="AP39" s="36"/>
      <c r="AQ39" s="36"/>
      <c r="AR39" s="36"/>
      <c r="AS39" s="36"/>
    </row>
    <row r="40" spans="1:45" ht="15" hidden="1" customHeight="1" x14ac:dyDescent="0.25">
      <c r="A40" s="10" t="s">
        <v>18</v>
      </c>
      <c r="B40" s="11"/>
      <c r="C40" s="11"/>
      <c r="D40" s="11"/>
      <c r="E40" s="11"/>
      <c r="F40" s="11"/>
      <c r="G40" s="11"/>
      <c r="H40" s="11"/>
      <c r="I40" s="11"/>
      <c r="J40" s="11"/>
      <c r="K40" s="11"/>
      <c r="L40" s="11"/>
      <c r="M40" s="11"/>
      <c r="N40" s="11"/>
      <c r="O40" s="11"/>
      <c r="P40" s="11"/>
      <c r="Q40" s="11"/>
      <c r="R40" s="11"/>
      <c r="S40" s="11"/>
      <c r="T40" s="11"/>
      <c r="U40" s="11"/>
      <c r="W40" s="10" t="s">
        <v>18</v>
      </c>
      <c r="X40" s="37"/>
      <c r="Y40" s="37"/>
      <c r="Z40" s="37"/>
      <c r="AA40" s="37"/>
      <c r="AB40" s="37"/>
      <c r="AC40" s="37"/>
      <c r="AD40" s="37"/>
      <c r="AE40" s="37"/>
      <c r="AF40" s="37"/>
      <c r="AG40" s="37"/>
      <c r="AI40" s="10" t="s">
        <v>18</v>
      </c>
      <c r="AJ40" s="37"/>
      <c r="AK40" s="37"/>
      <c r="AL40" s="37"/>
      <c r="AM40" s="37"/>
      <c r="AN40" s="37"/>
      <c r="AO40" s="37"/>
      <c r="AP40" s="37"/>
      <c r="AQ40" s="37"/>
      <c r="AR40" s="37"/>
      <c r="AS40" s="37"/>
    </row>
    <row r="41" spans="1:45" ht="15" hidden="1" customHeight="1" x14ac:dyDescent="0.25">
      <c r="A41" s="5" t="s">
        <v>19</v>
      </c>
      <c r="B41" s="6"/>
      <c r="C41" s="6"/>
      <c r="D41" s="6"/>
      <c r="E41" s="6"/>
      <c r="F41" s="6"/>
      <c r="G41" s="6"/>
      <c r="H41" s="6"/>
      <c r="I41" s="6"/>
      <c r="J41" s="6"/>
      <c r="K41" s="6"/>
      <c r="L41" s="6"/>
      <c r="M41" s="6"/>
      <c r="N41" s="6"/>
      <c r="O41" s="6"/>
      <c r="P41" s="6"/>
      <c r="Q41" s="6"/>
      <c r="R41" s="6"/>
      <c r="S41" s="6"/>
      <c r="T41" s="6"/>
      <c r="U41" s="6"/>
      <c r="W41" s="5" t="s">
        <v>19</v>
      </c>
      <c r="X41" s="36"/>
      <c r="Y41" s="36"/>
      <c r="Z41" s="36"/>
      <c r="AA41" s="36"/>
      <c r="AB41" s="36"/>
      <c r="AC41" s="36"/>
      <c r="AD41" s="36"/>
      <c r="AE41" s="36"/>
      <c r="AF41" s="36"/>
      <c r="AG41" s="36"/>
      <c r="AI41" s="5" t="s">
        <v>19</v>
      </c>
      <c r="AJ41" s="36"/>
      <c r="AK41" s="36"/>
      <c r="AL41" s="36"/>
      <c r="AM41" s="36"/>
      <c r="AN41" s="36"/>
      <c r="AO41" s="36"/>
      <c r="AP41" s="36"/>
      <c r="AQ41" s="36"/>
      <c r="AR41" s="36"/>
      <c r="AS41" s="36"/>
    </row>
    <row r="42" spans="1:45" ht="15" hidden="1" customHeight="1" x14ac:dyDescent="0.25">
      <c r="A42" s="10" t="s">
        <v>20</v>
      </c>
      <c r="B42" s="11"/>
      <c r="C42" s="11"/>
      <c r="D42" s="11"/>
      <c r="E42" s="11"/>
      <c r="F42" s="11"/>
      <c r="G42" s="11"/>
      <c r="H42" s="11"/>
      <c r="I42" s="11"/>
      <c r="J42" s="11"/>
      <c r="K42" s="11"/>
      <c r="L42" s="11"/>
      <c r="M42" s="11"/>
      <c r="N42" s="11"/>
      <c r="O42" s="11"/>
      <c r="P42" s="11"/>
      <c r="Q42" s="11"/>
      <c r="R42" s="11"/>
      <c r="S42" s="11"/>
      <c r="T42" s="11"/>
      <c r="U42" s="11"/>
      <c r="W42" s="10" t="s">
        <v>20</v>
      </c>
      <c r="X42" s="37"/>
      <c r="Y42" s="37"/>
      <c r="Z42" s="37"/>
      <c r="AA42" s="37"/>
      <c r="AB42" s="37"/>
      <c r="AC42" s="37"/>
      <c r="AD42" s="37"/>
      <c r="AE42" s="37"/>
      <c r="AF42" s="37"/>
      <c r="AG42" s="37"/>
      <c r="AI42" s="10" t="s">
        <v>20</v>
      </c>
      <c r="AJ42" s="37"/>
      <c r="AK42" s="37"/>
      <c r="AL42" s="37"/>
      <c r="AM42" s="37"/>
      <c r="AN42" s="37"/>
      <c r="AO42" s="37"/>
      <c r="AP42" s="37"/>
      <c r="AQ42" s="37"/>
      <c r="AR42" s="37"/>
      <c r="AS42" s="37"/>
    </row>
    <row r="43" spans="1:45" ht="15" hidden="1" customHeight="1" x14ac:dyDescent="0.25">
      <c r="A43" s="5" t="s">
        <v>40</v>
      </c>
      <c r="B43" s="36"/>
      <c r="C43" s="36"/>
      <c r="D43" s="36"/>
      <c r="E43" s="36"/>
      <c r="F43" s="36"/>
      <c r="G43" s="36"/>
      <c r="H43" s="36"/>
      <c r="I43" s="36"/>
      <c r="J43" s="36"/>
      <c r="K43" s="36"/>
      <c r="L43" s="36"/>
      <c r="M43" s="36"/>
      <c r="N43" s="36"/>
      <c r="O43" s="36"/>
      <c r="P43" s="36"/>
      <c r="Q43" s="36"/>
      <c r="R43" s="36"/>
      <c r="S43" s="36"/>
      <c r="T43" s="36"/>
      <c r="U43" s="36"/>
      <c r="W43" s="5" t="s">
        <v>40</v>
      </c>
      <c r="X43" s="36"/>
      <c r="Y43" s="36"/>
      <c r="Z43" s="36"/>
      <c r="AA43" s="36"/>
      <c r="AB43" s="36"/>
      <c r="AC43" s="36"/>
      <c r="AD43" s="36"/>
      <c r="AE43" s="36"/>
      <c r="AF43" s="36"/>
      <c r="AG43" s="36"/>
      <c r="AI43" s="5" t="s">
        <v>40</v>
      </c>
      <c r="AJ43" s="36"/>
      <c r="AK43" s="36"/>
      <c r="AL43" s="36"/>
      <c r="AM43" s="36"/>
      <c r="AN43" s="36"/>
      <c r="AO43" s="36"/>
      <c r="AP43" s="36"/>
      <c r="AQ43" s="36"/>
      <c r="AR43" s="36"/>
      <c r="AS43" s="36"/>
    </row>
    <row r="44" spans="1:45" ht="15" hidden="1" customHeight="1" thickBot="1" x14ac:dyDescent="0.3">
      <c r="A44" s="10" t="s">
        <v>41</v>
      </c>
      <c r="B44" s="59"/>
      <c r="C44" s="59"/>
      <c r="D44" s="59"/>
      <c r="E44" s="59"/>
      <c r="F44" s="59"/>
      <c r="G44" s="59"/>
      <c r="H44" s="59"/>
      <c r="I44" s="59"/>
      <c r="J44" s="59"/>
      <c r="K44" s="59"/>
      <c r="L44" s="37"/>
      <c r="M44" s="37"/>
      <c r="N44" s="37"/>
      <c r="O44" s="37"/>
      <c r="P44" s="37"/>
      <c r="Q44" s="37"/>
      <c r="R44" s="37"/>
      <c r="S44" s="37"/>
      <c r="T44" s="37"/>
      <c r="U44" s="37"/>
      <c r="W44" s="10" t="s">
        <v>41</v>
      </c>
      <c r="X44" s="59"/>
      <c r="Y44" s="59"/>
      <c r="Z44" s="59"/>
      <c r="AA44" s="59"/>
      <c r="AB44" s="59"/>
      <c r="AC44" s="59"/>
      <c r="AD44" s="59"/>
      <c r="AE44" s="59"/>
      <c r="AF44" s="59"/>
      <c r="AG44" s="59"/>
      <c r="AI44" s="10" t="s">
        <v>41</v>
      </c>
      <c r="AJ44" s="59"/>
      <c r="AK44" s="59"/>
      <c r="AL44" s="59"/>
      <c r="AM44" s="59"/>
      <c r="AN44" s="59"/>
      <c r="AO44" s="59"/>
      <c r="AP44" s="59"/>
      <c r="AQ44" s="59"/>
      <c r="AR44" s="59"/>
      <c r="AS44" s="59"/>
    </row>
    <row r="45" spans="1:45" ht="50.25" customHeight="1" thickBot="1" x14ac:dyDescent="0.3">
      <c r="A45" s="58" t="s">
        <v>51</v>
      </c>
      <c r="B45" s="60" t="str">
        <f>IFERROR(AVERAGE(B33:B44),"")</f>
        <v/>
      </c>
      <c r="C45" s="60" t="str">
        <f t="shared" ref="C45:K45" si="3">IFERROR(AVERAGE(C33:C44),"")</f>
        <v/>
      </c>
      <c r="D45" s="60" t="str">
        <f t="shared" si="3"/>
        <v/>
      </c>
      <c r="E45" s="60" t="str">
        <f t="shared" si="3"/>
        <v/>
      </c>
      <c r="F45" s="60" t="str">
        <f t="shared" si="3"/>
        <v/>
      </c>
      <c r="G45" s="60" t="str">
        <f t="shared" si="3"/>
        <v/>
      </c>
      <c r="H45" s="60" t="str">
        <f t="shared" si="3"/>
        <v/>
      </c>
      <c r="I45" s="60" t="str">
        <f t="shared" si="3"/>
        <v/>
      </c>
      <c r="J45" s="60" t="str">
        <f t="shared" si="3"/>
        <v/>
      </c>
      <c r="K45" s="60" t="str">
        <f t="shared" si="3"/>
        <v/>
      </c>
      <c r="L45" s="8"/>
      <c r="M45" s="8"/>
      <c r="N45" s="8"/>
      <c r="O45" s="8"/>
      <c r="P45" s="8"/>
      <c r="Q45" s="8"/>
      <c r="R45" s="8"/>
      <c r="S45" s="8"/>
      <c r="T45" s="8"/>
      <c r="U45" s="8"/>
      <c r="W45" s="58" t="s">
        <v>51</v>
      </c>
      <c r="X45" s="60" t="str">
        <f t="shared" ref="X45:AG45" si="4">IFERROR(AVERAGE(X33:X44),"")</f>
        <v/>
      </c>
      <c r="Y45" s="60" t="str">
        <f t="shared" si="4"/>
        <v/>
      </c>
      <c r="Z45" s="60" t="str">
        <f t="shared" si="4"/>
        <v/>
      </c>
      <c r="AA45" s="60" t="str">
        <f t="shared" si="4"/>
        <v/>
      </c>
      <c r="AB45" s="60" t="str">
        <f t="shared" si="4"/>
        <v/>
      </c>
      <c r="AC45" s="60" t="str">
        <f t="shared" si="4"/>
        <v/>
      </c>
      <c r="AD45" s="60" t="str">
        <f t="shared" si="4"/>
        <v/>
      </c>
      <c r="AE45" s="60" t="str">
        <f t="shared" si="4"/>
        <v/>
      </c>
      <c r="AF45" s="60" t="str">
        <f t="shared" si="4"/>
        <v/>
      </c>
      <c r="AG45" s="60" t="str">
        <f t="shared" si="4"/>
        <v/>
      </c>
      <c r="AI45" s="58" t="s">
        <v>51</v>
      </c>
      <c r="AJ45" s="60" t="str">
        <f t="shared" ref="AJ45:AS45" si="5">IFERROR(AVERAGE(AJ33:AJ44),"")</f>
        <v/>
      </c>
      <c r="AK45" s="60" t="str">
        <f t="shared" si="5"/>
        <v/>
      </c>
      <c r="AL45" s="60" t="str">
        <f t="shared" si="5"/>
        <v/>
      </c>
      <c r="AM45" s="60" t="str">
        <f t="shared" si="5"/>
        <v/>
      </c>
      <c r="AN45" s="60" t="str">
        <f t="shared" si="5"/>
        <v/>
      </c>
      <c r="AO45" s="60" t="str">
        <f t="shared" si="5"/>
        <v/>
      </c>
      <c r="AP45" s="60" t="str">
        <f t="shared" si="5"/>
        <v/>
      </c>
      <c r="AQ45" s="60" t="str">
        <f t="shared" si="5"/>
        <v/>
      </c>
      <c r="AR45" s="60" t="str">
        <f t="shared" si="5"/>
        <v/>
      </c>
      <c r="AS45" s="60" t="str">
        <f t="shared" si="5"/>
        <v/>
      </c>
    </row>
    <row r="47" spans="1:45" s="4" customFormat="1" ht="47.25" customHeight="1" x14ac:dyDescent="0.25">
      <c r="A47" s="12" t="s">
        <v>45</v>
      </c>
      <c r="B47" s="13" t="s">
        <v>0</v>
      </c>
      <c r="C47" s="13" t="s">
        <v>1</v>
      </c>
      <c r="D47" s="13" t="s">
        <v>2</v>
      </c>
      <c r="E47" s="13" t="s">
        <v>3</v>
      </c>
      <c r="F47" s="13" t="s">
        <v>4</v>
      </c>
      <c r="G47" s="13" t="s">
        <v>5</v>
      </c>
      <c r="H47" s="13" t="s">
        <v>6</v>
      </c>
      <c r="I47" s="13" t="s">
        <v>7</v>
      </c>
      <c r="J47" s="13" t="s">
        <v>8</v>
      </c>
      <c r="K47" s="13" t="s">
        <v>9</v>
      </c>
      <c r="L47" s="13"/>
      <c r="M47" s="13"/>
      <c r="N47" s="13"/>
      <c r="O47" s="13"/>
      <c r="P47" s="13"/>
      <c r="Q47" s="13"/>
      <c r="R47" s="13"/>
      <c r="S47" s="13"/>
      <c r="T47" s="13"/>
      <c r="U47" s="13"/>
      <c r="W47" s="12" t="s">
        <v>45</v>
      </c>
      <c r="X47" s="13" t="s">
        <v>0</v>
      </c>
      <c r="Y47" s="13" t="s">
        <v>1</v>
      </c>
      <c r="Z47" s="13" t="s">
        <v>2</v>
      </c>
      <c r="AA47" s="13" t="s">
        <v>3</v>
      </c>
      <c r="AB47" s="13" t="s">
        <v>4</v>
      </c>
      <c r="AC47" s="13" t="s">
        <v>5</v>
      </c>
      <c r="AD47" s="13" t="s">
        <v>6</v>
      </c>
      <c r="AE47" s="13" t="s">
        <v>7</v>
      </c>
      <c r="AF47" s="13" t="s">
        <v>8</v>
      </c>
      <c r="AG47" s="13" t="s">
        <v>9</v>
      </c>
      <c r="AI47" s="12" t="s">
        <v>45</v>
      </c>
      <c r="AJ47" s="13" t="s">
        <v>0</v>
      </c>
      <c r="AK47" s="13" t="s">
        <v>1</v>
      </c>
      <c r="AL47" s="13" t="s">
        <v>2</v>
      </c>
      <c r="AM47" s="13" t="s">
        <v>3</v>
      </c>
      <c r="AN47" s="13" t="s">
        <v>4</v>
      </c>
      <c r="AO47" s="13" t="s">
        <v>5</v>
      </c>
      <c r="AP47" s="13" t="s">
        <v>6</v>
      </c>
      <c r="AQ47" s="13" t="s">
        <v>7</v>
      </c>
      <c r="AR47" s="13" t="s">
        <v>8</v>
      </c>
      <c r="AS47" s="13" t="s">
        <v>9</v>
      </c>
    </row>
    <row r="48" spans="1:45" ht="15" customHeight="1" x14ac:dyDescent="0.25">
      <c r="A48" s="5" t="s">
        <v>11</v>
      </c>
      <c r="B48" s="32"/>
      <c r="C48" s="32"/>
      <c r="D48" s="32"/>
      <c r="E48" s="6"/>
      <c r="F48" s="6"/>
      <c r="G48" s="6"/>
      <c r="H48" s="6"/>
      <c r="I48" s="6"/>
      <c r="J48" s="6"/>
      <c r="K48" s="6"/>
      <c r="L48" s="6"/>
      <c r="M48" s="6"/>
      <c r="N48" s="6"/>
      <c r="O48" s="6"/>
      <c r="P48" s="6"/>
      <c r="Q48" s="6"/>
      <c r="R48" s="6"/>
      <c r="S48" s="6"/>
      <c r="T48" s="6"/>
      <c r="U48" s="6"/>
      <c r="W48" s="5" t="s">
        <v>11</v>
      </c>
      <c r="X48" s="36"/>
      <c r="Y48" s="36"/>
      <c r="Z48" s="36"/>
      <c r="AA48" s="36"/>
      <c r="AB48" s="36"/>
      <c r="AC48" s="36"/>
      <c r="AD48" s="36"/>
      <c r="AE48" s="36"/>
      <c r="AF48" s="36"/>
      <c r="AG48" s="36"/>
      <c r="AI48" s="5" t="s">
        <v>11</v>
      </c>
      <c r="AJ48" s="36"/>
      <c r="AK48" s="36"/>
      <c r="AL48" s="36"/>
      <c r="AM48" s="36"/>
      <c r="AN48" s="36"/>
      <c r="AO48" s="36"/>
      <c r="AP48" s="36"/>
      <c r="AQ48" s="36"/>
      <c r="AR48" s="36"/>
      <c r="AS48" s="36"/>
    </row>
    <row r="49" spans="1:45" ht="15" customHeight="1" x14ac:dyDescent="0.25">
      <c r="A49" s="10" t="s">
        <v>12</v>
      </c>
      <c r="B49" s="33"/>
      <c r="C49" s="33"/>
      <c r="D49" s="33"/>
      <c r="E49" s="11"/>
      <c r="F49" s="11"/>
      <c r="G49" s="11"/>
      <c r="H49" s="11"/>
      <c r="I49" s="11"/>
      <c r="J49" s="11"/>
      <c r="K49" s="11"/>
      <c r="L49" s="11"/>
      <c r="M49" s="11"/>
      <c r="N49" s="11"/>
      <c r="O49" s="11"/>
      <c r="P49" s="11"/>
      <c r="Q49" s="11"/>
      <c r="R49" s="11"/>
      <c r="S49" s="11"/>
      <c r="T49" s="11"/>
      <c r="U49" s="11"/>
      <c r="W49" s="10" t="s">
        <v>12</v>
      </c>
      <c r="X49" s="37"/>
      <c r="Y49" s="37"/>
      <c r="Z49" s="37"/>
      <c r="AA49" s="37"/>
      <c r="AB49" s="37"/>
      <c r="AC49" s="37"/>
      <c r="AD49" s="37"/>
      <c r="AE49" s="37"/>
      <c r="AF49" s="37"/>
      <c r="AG49" s="37"/>
      <c r="AI49" s="10" t="s">
        <v>12</v>
      </c>
      <c r="AJ49" s="37"/>
      <c r="AK49" s="37"/>
      <c r="AL49" s="37"/>
      <c r="AM49" s="37"/>
      <c r="AN49" s="37"/>
      <c r="AO49" s="37"/>
      <c r="AP49" s="37"/>
      <c r="AQ49" s="37"/>
      <c r="AR49" s="37"/>
      <c r="AS49" s="37"/>
    </row>
    <row r="50" spans="1:45" ht="15" customHeight="1" x14ac:dyDescent="0.25">
      <c r="A50" s="5" t="s">
        <v>13</v>
      </c>
      <c r="B50" s="32"/>
      <c r="C50" s="32"/>
      <c r="D50" s="32"/>
      <c r="E50" s="6"/>
      <c r="F50" s="6"/>
      <c r="G50" s="6"/>
      <c r="H50" s="6"/>
      <c r="I50" s="6"/>
      <c r="J50" s="6"/>
      <c r="K50" s="6"/>
      <c r="L50" s="6"/>
      <c r="M50" s="6"/>
      <c r="N50" s="6"/>
      <c r="O50" s="6"/>
      <c r="P50" s="6"/>
      <c r="Q50" s="6"/>
      <c r="R50" s="6"/>
      <c r="S50" s="6"/>
      <c r="T50" s="6"/>
      <c r="U50" s="6"/>
      <c r="W50" s="5" t="s">
        <v>13</v>
      </c>
      <c r="X50" s="36"/>
      <c r="Y50" s="36"/>
      <c r="Z50" s="36"/>
      <c r="AA50" s="36"/>
      <c r="AB50" s="36"/>
      <c r="AC50" s="36"/>
      <c r="AD50" s="36"/>
      <c r="AE50" s="36"/>
      <c r="AF50" s="36"/>
      <c r="AG50" s="36"/>
      <c r="AI50" s="5" t="s">
        <v>13</v>
      </c>
      <c r="AJ50" s="36"/>
      <c r="AK50" s="36"/>
      <c r="AL50" s="36"/>
      <c r="AM50" s="36"/>
      <c r="AN50" s="36"/>
      <c r="AO50" s="36"/>
      <c r="AP50" s="36"/>
      <c r="AQ50" s="36"/>
      <c r="AR50" s="36"/>
      <c r="AS50" s="36"/>
    </row>
    <row r="51" spans="1:45" ht="15" customHeight="1" x14ac:dyDescent="0.25">
      <c r="A51" s="10" t="s">
        <v>14</v>
      </c>
      <c r="B51" s="33"/>
      <c r="C51" s="33"/>
      <c r="D51" s="33"/>
      <c r="E51" s="11"/>
      <c r="F51" s="11"/>
      <c r="G51" s="11"/>
      <c r="H51" s="11"/>
      <c r="I51" s="11"/>
      <c r="J51" s="11"/>
      <c r="K51" s="11"/>
      <c r="L51" s="11"/>
      <c r="M51" s="11"/>
      <c r="N51" s="11"/>
      <c r="O51" s="11"/>
      <c r="P51" s="11"/>
      <c r="Q51" s="11"/>
      <c r="R51" s="11"/>
      <c r="S51" s="11"/>
      <c r="T51" s="11"/>
      <c r="U51" s="11"/>
      <c r="W51" s="10" t="s">
        <v>14</v>
      </c>
      <c r="X51" s="37"/>
      <c r="Y51" s="37"/>
      <c r="Z51" s="37"/>
      <c r="AA51" s="37"/>
      <c r="AB51" s="37"/>
      <c r="AC51" s="37"/>
      <c r="AD51" s="37"/>
      <c r="AE51" s="37"/>
      <c r="AF51" s="37"/>
      <c r="AG51" s="37"/>
      <c r="AI51" s="10" t="s">
        <v>14</v>
      </c>
      <c r="AJ51" s="37"/>
      <c r="AK51" s="37"/>
      <c r="AL51" s="37"/>
      <c r="AM51" s="37"/>
      <c r="AN51" s="37"/>
      <c r="AO51" s="37"/>
      <c r="AP51" s="37"/>
      <c r="AQ51" s="37"/>
      <c r="AR51" s="37"/>
      <c r="AS51" s="37"/>
    </row>
    <row r="52" spans="1:45" ht="15" customHeight="1" thickBot="1" x14ac:dyDescent="0.3">
      <c r="A52" s="5" t="s">
        <v>15</v>
      </c>
      <c r="B52" s="32"/>
      <c r="C52" s="32"/>
      <c r="D52" s="32"/>
      <c r="E52" s="6"/>
      <c r="F52" s="6"/>
      <c r="G52" s="6"/>
      <c r="H52" s="6"/>
      <c r="I52" s="6"/>
      <c r="J52" s="6"/>
      <c r="K52" s="6"/>
      <c r="L52" s="6"/>
      <c r="M52" s="6"/>
      <c r="N52" s="6"/>
      <c r="O52" s="6"/>
      <c r="P52" s="6"/>
      <c r="Q52" s="6"/>
      <c r="R52" s="6"/>
      <c r="S52" s="6"/>
      <c r="T52" s="6"/>
      <c r="U52" s="6"/>
      <c r="W52" s="5" t="s">
        <v>15</v>
      </c>
      <c r="X52" s="36"/>
      <c r="Y52" s="36"/>
      <c r="Z52" s="36"/>
      <c r="AA52" s="36"/>
      <c r="AB52" s="36"/>
      <c r="AC52" s="36"/>
      <c r="AD52" s="36"/>
      <c r="AE52" s="36"/>
      <c r="AF52" s="36"/>
      <c r="AG52" s="36"/>
      <c r="AI52" s="5" t="s">
        <v>15</v>
      </c>
      <c r="AJ52" s="36"/>
      <c r="AK52" s="36"/>
      <c r="AL52" s="36"/>
      <c r="AM52" s="36"/>
      <c r="AN52" s="36"/>
      <c r="AO52" s="36"/>
      <c r="AP52" s="36"/>
      <c r="AQ52" s="36"/>
      <c r="AR52" s="36"/>
      <c r="AS52" s="36"/>
    </row>
    <row r="53" spans="1:45" ht="15" hidden="1" customHeight="1" x14ac:dyDescent="0.25">
      <c r="A53" s="10" t="s">
        <v>16</v>
      </c>
      <c r="B53" s="11"/>
      <c r="C53" s="11"/>
      <c r="D53" s="11"/>
      <c r="E53" s="11"/>
      <c r="F53" s="11"/>
      <c r="G53" s="11"/>
      <c r="H53" s="11"/>
      <c r="I53" s="11"/>
      <c r="J53" s="11"/>
      <c r="K53" s="11"/>
      <c r="L53" s="11"/>
      <c r="M53" s="11"/>
      <c r="N53" s="11"/>
      <c r="O53" s="11"/>
      <c r="P53" s="11"/>
      <c r="Q53" s="11"/>
      <c r="R53" s="11"/>
      <c r="S53" s="11"/>
      <c r="T53" s="11"/>
      <c r="U53" s="11"/>
      <c r="W53" s="10" t="s">
        <v>16</v>
      </c>
      <c r="X53" s="37"/>
      <c r="Y53" s="37"/>
      <c r="Z53" s="37"/>
      <c r="AA53" s="37"/>
      <c r="AB53" s="37"/>
      <c r="AC53" s="37"/>
      <c r="AD53" s="37"/>
      <c r="AE53" s="37"/>
      <c r="AF53" s="37"/>
      <c r="AG53" s="37"/>
      <c r="AI53" s="10" t="s">
        <v>16</v>
      </c>
      <c r="AJ53" s="37"/>
      <c r="AK53" s="37"/>
      <c r="AL53" s="37"/>
      <c r="AM53" s="37"/>
      <c r="AN53" s="37"/>
      <c r="AO53" s="37"/>
      <c r="AP53" s="37"/>
      <c r="AQ53" s="37"/>
      <c r="AR53" s="37"/>
      <c r="AS53" s="37"/>
    </row>
    <row r="54" spans="1:45" ht="15" hidden="1" customHeight="1" x14ac:dyDescent="0.25">
      <c r="A54" s="5" t="s">
        <v>17</v>
      </c>
      <c r="B54" s="6"/>
      <c r="C54" s="6"/>
      <c r="D54" s="6"/>
      <c r="E54" s="6"/>
      <c r="F54" s="6"/>
      <c r="G54" s="6"/>
      <c r="H54" s="6"/>
      <c r="I54" s="6"/>
      <c r="J54" s="6"/>
      <c r="K54" s="6"/>
      <c r="L54" s="6"/>
      <c r="M54" s="6"/>
      <c r="N54" s="6"/>
      <c r="O54" s="6"/>
      <c r="P54" s="6"/>
      <c r="Q54" s="6"/>
      <c r="R54" s="6"/>
      <c r="S54" s="6"/>
      <c r="T54" s="6"/>
      <c r="U54" s="6"/>
      <c r="W54" s="5" t="s">
        <v>17</v>
      </c>
      <c r="X54" s="36"/>
      <c r="Y54" s="36"/>
      <c r="Z54" s="36"/>
      <c r="AA54" s="36"/>
      <c r="AB54" s="36"/>
      <c r="AC54" s="36"/>
      <c r="AD54" s="36"/>
      <c r="AE54" s="36"/>
      <c r="AF54" s="36"/>
      <c r="AG54" s="36"/>
      <c r="AI54" s="5" t="s">
        <v>17</v>
      </c>
      <c r="AJ54" s="36"/>
      <c r="AK54" s="36"/>
      <c r="AL54" s="36"/>
      <c r="AM54" s="36"/>
      <c r="AN54" s="36"/>
      <c r="AO54" s="36"/>
      <c r="AP54" s="36"/>
      <c r="AQ54" s="36"/>
      <c r="AR54" s="36"/>
      <c r="AS54" s="36"/>
    </row>
    <row r="55" spans="1:45" ht="15" hidden="1" customHeight="1" x14ac:dyDescent="0.25">
      <c r="A55" s="10" t="s">
        <v>18</v>
      </c>
      <c r="B55" s="11"/>
      <c r="C55" s="11"/>
      <c r="D55" s="11"/>
      <c r="E55" s="11"/>
      <c r="F55" s="11"/>
      <c r="G55" s="11"/>
      <c r="H55" s="11"/>
      <c r="I55" s="11"/>
      <c r="J55" s="11"/>
      <c r="K55" s="11"/>
      <c r="L55" s="11"/>
      <c r="M55" s="11"/>
      <c r="N55" s="11"/>
      <c r="O55" s="11"/>
      <c r="P55" s="11"/>
      <c r="Q55" s="11"/>
      <c r="R55" s="11"/>
      <c r="S55" s="11"/>
      <c r="T55" s="11"/>
      <c r="U55" s="11"/>
      <c r="W55" s="10" t="s">
        <v>18</v>
      </c>
      <c r="X55" s="37"/>
      <c r="Y55" s="37"/>
      <c r="Z55" s="37"/>
      <c r="AA55" s="37"/>
      <c r="AB55" s="37"/>
      <c r="AC55" s="37"/>
      <c r="AD55" s="37"/>
      <c r="AE55" s="37"/>
      <c r="AF55" s="37"/>
      <c r="AG55" s="37"/>
      <c r="AI55" s="10" t="s">
        <v>18</v>
      </c>
      <c r="AJ55" s="37"/>
      <c r="AK55" s="37"/>
      <c r="AL55" s="37"/>
      <c r="AM55" s="37"/>
      <c r="AN55" s="37"/>
      <c r="AO55" s="37"/>
      <c r="AP55" s="37"/>
      <c r="AQ55" s="37"/>
      <c r="AR55" s="37"/>
      <c r="AS55" s="37"/>
    </row>
    <row r="56" spans="1:45" ht="15" hidden="1" customHeight="1" x14ac:dyDescent="0.25">
      <c r="A56" s="5" t="s">
        <v>19</v>
      </c>
      <c r="B56" s="6"/>
      <c r="C56" s="6"/>
      <c r="D56" s="6"/>
      <c r="E56" s="6"/>
      <c r="F56" s="6"/>
      <c r="G56" s="6"/>
      <c r="H56" s="6"/>
      <c r="I56" s="6"/>
      <c r="J56" s="6"/>
      <c r="K56" s="6"/>
      <c r="L56" s="6"/>
      <c r="M56" s="6"/>
      <c r="N56" s="6"/>
      <c r="O56" s="6"/>
      <c r="P56" s="6"/>
      <c r="Q56" s="6"/>
      <c r="R56" s="6"/>
      <c r="S56" s="6"/>
      <c r="T56" s="6"/>
      <c r="U56" s="6"/>
      <c r="W56" s="5" t="s">
        <v>19</v>
      </c>
      <c r="X56" s="36"/>
      <c r="Y56" s="36"/>
      <c r="Z56" s="36"/>
      <c r="AA56" s="36"/>
      <c r="AB56" s="36"/>
      <c r="AC56" s="36"/>
      <c r="AD56" s="36"/>
      <c r="AE56" s="36"/>
      <c r="AF56" s="36"/>
      <c r="AG56" s="36"/>
      <c r="AI56" s="5" t="s">
        <v>19</v>
      </c>
      <c r="AJ56" s="36"/>
      <c r="AK56" s="36"/>
      <c r="AL56" s="36"/>
      <c r="AM56" s="36"/>
      <c r="AN56" s="36"/>
      <c r="AO56" s="36"/>
      <c r="AP56" s="36"/>
      <c r="AQ56" s="36"/>
      <c r="AR56" s="36"/>
      <c r="AS56" s="36"/>
    </row>
    <row r="57" spans="1:45" ht="15" hidden="1" customHeight="1" x14ac:dyDescent="0.25">
      <c r="A57" s="10" t="s">
        <v>20</v>
      </c>
      <c r="B57" s="11"/>
      <c r="C57" s="11"/>
      <c r="D57" s="11"/>
      <c r="E57" s="11"/>
      <c r="F57" s="11"/>
      <c r="G57" s="11"/>
      <c r="H57" s="11"/>
      <c r="I57" s="11"/>
      <c r="J57" s="11"/>
      <c r="K57" s="11"/>
      <c r="L57" s="11"/>
      <c r="M57" s="11"/>
      <c r="N57" s="11"/>
      <c r="O57" s="11"/>
      <c r="P57" s="11"/>
      <c r="Q57" s="11"/>
      <c r="R57" s="11"/>
      <c r="S57" s="11"/>
      <c r="T57" s="11"/>
      <c r="U57" s="11"/>
      <c r="W57" s="10" t="s">
        <v>20</v>
      </c>
      <c r="X57" s="37"/>
      <c r="Y57" s="37"/>
      <c r="Z57" s="37"/>
      <c r="AA57" s="37"/>
      <c r="AB57" s="37"/>
      <c r="AC57" s="37"/>
      <c r="AD57" s="37"/>
      <c r="AE57" s="37"/>
      <c r="AF57" s="37"/>
      <c r="AG57" s="37"/>
      <c r="AI57" s="10" t="s">
        <v>20</v>
      </c>
      <c r="AJ57" s="37"/>
      <c r="AK57" s="37"/>
      <c r="AL57" s="37"/>
      <c r="AM57" s="37"/>
      <c r="AN57" s="37"/>
      <c r="AO57" s="37"/>
      <c r="AP57" s="37"/>
      <c r="AQ57" s="37"/>
      <c r="AR57" s="37"/>
      <c r="AS57" s="37"/>
    </row>
    <row r="58" spans="1:45" ht="15" hidden="1" customHeight="1" x14ac:dyDescent="0.25">
      <c r="A58" s="5" t="s">
        <v>40</v>
      </c>
      <c r="B58" s="36"/>
      <c r="C58" s="36"/>
      <c r="D58" s="36"/>
      <c r="E58" s="36"/>
      <c r="F58" s="36"/>
      <c r="G58" s="36"/>
      <c r="H58" s="36"/>
      <c r="I58" s="36"/>
      <c r="J58" s="36"/>
      <c r="K58" s="36"/>
      <c r="L58" s="36"/>
      <c r="M58" s="36"/>
      <c r="N58" s="36"/>
      <c r="O58" s="36"/>
      <c r="P58" s="36"/>
      <c r="Q58" s="36"/>
      <c r="R58" s="36"/>
      <c r="S58" s="36"/>
      <c r="T58" s="36"/>
      <c r="U58" s="36"/>
      <c r="W58" s="5" t="s">
        <v>40</v>
      </c>
      <c r="X58" s="36"/>
      <c r="Y58" s="36"/>
      <c r="Z58" s="36"/>
      <c r="AA58" s="36"/>
      <c r="AB58" s="36"/>
      <c r="AC58" s="36"/>
      <c r="AD58" s="36"/>
      <c r="AE58" s="36"/>
      <c r="AF58" s="36"/>
      <c r="AG58" s="36"/>
      <c r="AI58" s="5" t="s">
        <v>40</v>
      </c>
      <c r="AJ58" s="36"/>
      <c r="AK58" s="36"/>
      <c r="AL58" s="36"/>
      <c r="AM58" s="36"/>
      <c r="AN58" s="36"/>
      <c r="AO58" s="36"/>
      <c r="AP58" s="36"/>
      <c r="AQ58" s="36"/>
      <c r="AR58" s="36"/>
      <c r="AS58" s="36"/>
    </row>
    <row r="59" spans="1:45" ht="15" hidden="1" customHeight="1" thickBot="1" x14ac:dyDescent="0.3">
      <c r="A59" s="10" t="s">
        <v>41</v>
      </c>
      <c r="B59" s="59"/>
      <c r="C59" s="59"/>
      <c r="D59" s="59"/>
      <c r="E59" s="59"/>
      <c r="F59" s="59"/>
      <c r="G59" s="59"/>
      <c r="H59" s="37"/>
      <c r="I59" s="37"/>
      <c r="J59" s="37"/>
      <c r="K59" s="37"/>
      <c r="L59" s="37"/>
      <c r="M59" s="37"/>
      <c r="N59" s="37"/>
      <c r="O59" s="37"/>
      <c r="P59" s="37"/>
      <c r="Q59" s="37"/>
      <c r="R59" s="37"/>
      <c r="S59" s="37"/>
      <c r="T59" s="37"/>
      <c r="U59" s="37"/>
      <c r="W59" s="10" t="s">
        <v>41</v>
      </c>
      <c r="X59" s="59"/>
      <c r="Y59" s="59"/>
      <c r="Z59" s="59"/>
      <c r="AA59" s="59"/>
      <c r="AB59" s="59"/>
      <c r="AC59" s="59"/>
      <c r="AD59" s="37"/>
      <c r="AE59" s="37"/>
      <c r="AF59" s="37"/>
      <c r="AG59" s="37"/>
      <c r="AI59" s="10" t="s">
        <v>41</v>
      </c>
      <c r="AJ59" s="59"/>
      <c r="AK59" s="59"/>
      <c r="AL59" s="59"/>
      <c r="AM59" s="59"/>
      <c r="AN59" s="59"/>
      <c r="AO59" s="59"/>
      <c r="AP59" s="37"/>
      <c r="AQ59" s="37"/>
      <c r="AR59" s="37"/>
      <c r="AS59" s="37"/>
    </row>
    <row r="60" spans="1:45" ht="49.5" customHeight="1" thickBot="1" x14ac:dyDescent="0.3">
      <c r="A60" s="58" t="s">
        <v>52</v>
      </c>
      <c r="B60" s="60" t="str">
        <f>IFERROR(AVERAGE(B48:B59),"")</f>
        <v/>
      </c>
      <c r="C60" s="61" t="str">
        <f t="shared" ref="C60:U60" si="6">IFERROR(AVERAGE(C48:C59),"")</f>
        <v/>
      </c>
      <c r="D60" s="61" t="str">
        <f t="shared" si="6"/>
        <v/>
      </c>
      <c r="E60" s="61" t="str">
        <f t="shared" si="6"/>
        <v/>
      </c>
      <c r="F60" s="61" t="str">
        <f t="shared" si="6"/>
        <v/>
      </c>
      <c r="G60" s="62" t="str">
        <f t="shared" si="6"/>
        <v/>
      </c>
      <c r="H60" s="8" t="str">
        <f t="shared" si="6"/>
        <v/>
      </c>
      <c r="I60" s="8" t="str">
        <f t="shared" si="6"/>
        <v/>
      </c>
      <c r="J60" s="8" t="str">
        <f t="shared" si="6"/>
        <v/>
      </c>
      <c r="K60" s="8" t="str">
        <f t="shared" si="6"/>
        <v/>
      </c>
      <c r="L60" s="8" t="str">
        <f t="shared" si="6"/>
        <v/>
      </c>
      <c r="M60" s="8" t="str">
        <f t="shared" si="6"/>
        <v/>
      </c>
      <c r="N60" s="8" t="str">
        <f t="shared" si="6"/>
        <v/>
      </c>
      <c r="O60" s="8" t="str">
        <f t="shared" si="6"/>
        <v/>
      </c>
      <c r="P60" s="8" t="str">
        <f t="shared" si="6"/>
        <v/>
      </c>
      <c r="Q60" s="8" t="str">
        <f t="shared" si="6"/>
        <v/>
      </c>
      <c r="R60" s="8" t="str">
        <f t="shared" si="6"/>
        <v/>
      </c>
      <c r="S60" s="8" t="str">
        <f t="shared" si="6"/>
        <v/>
      </c>
      <c r="T60" s="8" t="str">
        <f t="shared" si="6"/>
        <v/>
      </c>
      <c r="U60" s="8" t="str">
        <f t="shared" si="6"/>
        <v/>
      </c>
      <c r="W60" s="58" t="s">
        <v>52</v>
      </c>
      <c r="X60" s="60" t="str">
        <f t="shared" ref="X60:AG60" si="7">IFERROR(AVERAGE(X48:X59),"")</f>
        <v/>
      </c>
      <c r="Y60" s="61" t="str">
        <f t="shared" si="7"/>
        <v/>
      </c>
      <c r="Z60" s="61" t="str">
        <f t="shared" si="7"/>
        <v/>
      </c>
      <c r="AA60" s="61" t="str">
        <f t="shared" si="7"/>
        <v/>
      </c>
      <c r="AB60" s="61" t="str">
        <f t="shared" si="7"/>
        <v/>
      </c>
      <c r="AC60" s="62" t="str">
        <f t="shared" si="7"/>
        <v/>
      </c>
      <c r="AD60" s="8" t="str">
        <f t="shared" si="7"/>
        <v/>
      </c>
      <c r="AE60" s="8" t="str">
        <f t="shared" si="7"/>
        <v/>
      </c>
      <c r="AF60" s="8" t="str">
        <f t="shared" si="7"/>
        <v/>
      </c>
      <c r="AG60" s="8" t="str">
        <f t="shared" si="7"/>
        <v/>
      </c>
      <c r="AI60" s="58" t="s">
        <v>52</v>
      </c>
      <c r="AJ60" s="60" t="str">
        <f t="shared" ref="AJ60:AS60" si="8">IFERROR(AVERAGE(AJ48:AJ59),"")</f>
        <v/>
      </c>
      <c r="AK60" s="61" t="str">
        <f t="shared" si="8"/>
        <v/>
      </c>
      <c r="AL60" s="61" t="str">
        <f t="shared" si="8"/>
        <v/>
      </c>
      <c r="AM60" s="61" t="str">
        <f t="shared" si="8"/>
        <v/>
      </c>
      <c r="AN60" s="61" t="str">
        <f t="shared" si="8"/>
        <v/>
      </c>
      <c r="AO60" s="62" t="str">
        <f t="shared" si="8"/>
        <v/>
      </c>
      <c r="AP60" s="8" t="str">
        <f t="shared" si="8"/>
        <v/>
      </c>
      <c r="AQ60" s="8" t="str">
        <f t="shared" si="8"/>
        <v/>
      </c>
      <c r="AR60" s="8" t="str">
        <f t="shared" si="8"/>
        <v/>
      </c>
      <c r="AS60" s="8" t="str">
        <f t="shared" si="8"/>
        <v/>
      </c>
    </row>
    <row r="62" spans="1:45" s="4" customFormat="1" ht="28.5" customHeight="1" x14ac:dyDescent="0.25">
      <c r="A62" s="14" t="s">
        <v>46</v>
      </c>
      <c r="B62" s="1" t="s">
        <v>0</v>
      </c>
      <c r="C62" s="1" t="s">
        <v>1</v>
      </c>
      <c r="D62" s="1" t="s">
        <v>2</v>
      </c>
      <c r="E62" s="1" t="s">
        <v>3</v>
      </c>
      <c r="F62" s="1" t="s">
        <v>4</v>
      </c>
      <c r="G62" s="1" t="s">
        <v>5</v>
      </c>
      <c r="H62" s="1" t="s">
        <v>6</v>
      </c>
      <c r="I62" s="1" t="s">
        <v>7</v>
      </c>
      <c r="J62" s="1" t="s">
        <v>8</v>
      </c>
      <c r="K62" s="1" t="s">
        <v>9</v>
      </c>
      <c r="L62" s="1"/>
      <c r="M62" s="1"/>
      <c r="N62" s="1"/>
      <c r="O62" s="1"/>
      <c r="P62" s="1"/>
      <c r="Q62" s="1"/>
      <c r="R62" s="1"/>
      <c r="S62" s="1"/>
      <c r="T62" s="1"/>
      <c r="U62" s="1"/>
      <c r="W62" s="14" t="s">
        <v>46</v>
      </c>
      <c r="X62" s="1" t="s">
        <v>0</v>
      </c>
      <c r="Y62" s="1" t="s">
        <v>1</v>
      </c>
      <c r="Z62" s="1" t="s">
        <v>2</v>
      </c>
      <c r="AA62" s="1" t="s">
        <v>3</v>
      </c>
      <c r="AB62" s="1" t="s">
        <v>4</v>
      </c>
      <c r="AC62" s="1" t="s">
        <v>5</v>
      </c>
      <c r="AD62" s="1" t="s">
        <v>6</v>
      </c>
      <c r="AE62" s="1" t="s">
        <v>7</v>
      </c>
      <c r="AF62" s="1" t="s">
        <v>8</v>
      </c>
      <c r="AG62" s="1" t="s">
        <v>9</v>
      </c>
      <c r="AI62" s="14" t="s">
        <v>46</v>
      </c>
      <c r="AJ62" s="1" t="s">
        <v>0</v>
      </c>
      <c r="AK62" s="1" t="s">
        <v>1</v>
      </c>
      <c r="AL62" s="1" t="s">
        <v>2</v>
      </c>
      <c r="AM62" s="1" t="s">
        <v>3</v>
      </c>
      <c r="AN62" s="1" t="s">
        <v>4</v>
      </c>
      <c r="AO62" s="1" t="s">
        <v>5</v>
      </c>
      <c r="AP62" s="1" t="s">
        <v>6</v>
      </c>
      <c r="AQ62" s="1" t="s">
        <v>7</v>
      </c>
      <c r="AR62" s="1" t="s">
        <v>8</v>
      </c>
      <c r="AS62" s="1" t="s">
        <v>9</v>
      </c>
    </row>
    <row r="63" spans="1:45" ht="15" customHeight="1" x14ac:dyDescent="0.25">
      <c r="A63" s="5" t="s">
        <v>11</v>
      </c>
      <c r="B63" s="34"/>
      <c r="C63" s="34"/>
      <c r="D63" s="34"/>
      <c r="E63" s="6"/>
      <c r="F63" s="6"/>
      <c r="G63" s="6"/>
      <c r="H63" s="6"/>
      <c r="I63" s="6"/>
      <c r="J63" s="6"/>
      <c r="K63" s="6"/>
      <c r="L63" s="6"/>
      <c r="M63" s="6"/>
      <c r="N63" s="6"/>
      <c r="O63" s="6"/>
      <c r="P63" s="6"/>
      <c r="Q63" s="6"/>
      <c r="R63" s="6"/>
      <c r="S63" s="6"/>
      <c r="T63" s="6"/>
      <c r="U63" s="6"/>
      <c r="W63" s="5" t="s">
        <v>11</v>
      </c>
      <c r="X63" s="36"/>
      <c r="Y63" s="36"/>
      <c r="Z63" s="36"/>
      <c r="AA63" s="36"/>
      <c r="AB63" s="36"/>
      <c r="AC63" s="36"/>
      <c r="AD63" s="36"/>
      <c r="AE63" s="36"/>
      <c r="AF63" s="36"/>
      <c r="AG63" s="36"/>
      <c r="AI63" s="5" t="s">
        <v>11</v>
      </c>
      <c r="AJ63" s="36"/>
      <c r="AK63" s="36"/>
      <c r="AL63" s="36"/>
      <c r="AM63" s="36"/>
      <c r="AN63" s="36"/>
      <c r="AO63" s="36"/>
      <c r="AP63" s="36"/>
      <c r="AQ63" s="36"/>
      <c r="AR63" s="36"/>
      <c r="AS63" s="36"/>
    </row>
    <row r="64" spans="1:45" ht="15" customHeight="1" x14ac:dyDescent="0.25">
      <c r="A64" s="10" t="s">
        <v>12</v>
      </c>
      <c r="B64" s="35"/>
      <c r="C64" s="35"/>
      <c r="D64" s="35"/>
      <c r="E64" s="11"/>
      <c r="F64" s="11"/>
      <c r="G64" s="11"/>
      <c r="H64" s="11"/>
      <c r="I64" s="11"/>
      <c r="J64" s="11"/>
      <c r="K64" s="11"/>
      <c r="L64" s="11"/>
      <c r="M64" s="11"/>
      <c r="N64" s="11"/>
      <c r="O64" s="11"/>
      <c r="P64" s="11"/>
      <c r="Q64" s="11"/>
      <c r="R64" s="11"/>
      <c r="S64" s="11"/>
      <c r="T64" s="11"/>
      <c r="U64" s="11"/>
      <c r="W64" s="10" t="s">
        <v>12</v>
      </c>
      <c r="X64" s="37"/>
      <c r="Y64" s="37"/>
      <c r="Z64" s="37"/>
      <c r="AA64" s="37"/>
      <c r="AB64" s="37"/>
      <c r="AC64" s="37"/>
      <c r="AD64" s="37"/>
      <c r="AE64" s="37"/>
      <c r="AF64" s="37"/>
      <c r="AG64" s="37"/>
      <c r="AI64" s="10" t="s">
        <v>12</v>
      </c>
      <c r="AJ64" s="37"/>
      <c r="AK64" s="37"/>
      <c r="AL64" s="37"/>
      <c r="AM64" s="37"/>
      <c r="AN64" s="37"/>
      <c r="AO64" s="37"/>
      <c r="AP64" s="37"/>
      <c r="AQ64" s="37"/>
      <c r="AR64" s="37"/>
      <c r="AS64" s="37"/>
    </row>
    <row r="65" spans="1:45" ht="15" customHeight="1" x14ac:dyDescent="0.25">
      <c r="A65" s="5" t="s">
        <v>13</v>
      </c>
      <c r="B65" s="34"/>
      <c r="C65" s="34"/>
      <c r="D65" s="34"/>
      <c r="E65" s="6"/>
      <c r="F65" s="6"/>
      <c r="G65" s="6"/>
      <c r="H65" s="6"/>
      <c r="I65" s="6"/>
      <c r="J65" s="6"/>
      <c r="K65" s="6"/>
      <c r="L65" s="6"/>
      <c r="M65" s="6"/>
      <c r="N65" s="6"/>
      <c r="O65" s="6"/>
      <c r="P65" s="6"/>
      <c r="Q65" s="6"/>
      <c r="R65" s="6"/>
      <c r="S65" s="6"/>
      <c r="T65" s="6"/>
      <c r="U65" s="6"/>
      <c r="W65" s="5" t="s">
        <v>13</v>
      </c>
      <c r="X65" s="36"/>
      <c r="Y65" s="36"/>
      <c r="Z65" s="36"/>
      <c r="AA65" s="36"/>
      <c r="AB65" s="36"/>
      <c r="AC65" s="36"/>
      <c r="AD65" s="36"/>
      <c r="AE65" s="36"/>
      <c r="AF65" s="36"/>
      <c r="AG65" s="36"/>
      <c r="AI65" s="5" t="s">
        <v>13</v>
      </c>
      <c r="AJ65" s="36"/>
      <c r="AK65" s="36"/>
      <c r="AL65" s="36"/>
      <c r="AM65" s="36"/>
      <c r="AN65" s="36"/>
      <c r="AO65" s="36"/>
      <c r="AP65" s="36"/>
      <c r="AQ65" s="36"/>
      <c r="AR65" s="36"/>
      <c r="AS65" s="36"/>
    </row>
    <row r="66" spans="1:45" ht="15" customHeight="1" x14ac:dyDescent="0.25">
      <c r="A66" s="10" t="s">
        <v>14</v>
      </c>
      <c r="B66" s="35"/>
      <c r="C66" s="35"/>
      <c r="D66" s="35"/>
      <c r="E66" s="11"/>
      <c r="F66" s="11"/>
      <c r="G66" s="11"/>
      <c r="H66" s="11"/>
      <c r="I66" s="11"/>
      <c r="J66" s="11"/>
      <c r="K66" s="11"/>
      <c r="L66" s="11"/>
      <c r="M66" s="11"/>
      <c r="N66" s="11"/>
      <c r="O66" s="11"/>
      <c r="P66" s="11"/>
      <c r="Q66" s="11"/>
      <c r="R66" s="11"/>
      <c r="S66" s="11"/>
      <c r="T66" s="11"/>
      <c r="U66" s="11"/>
      <c r="W66" s="10" t="s">
        <v>14</v>
      </c>
      <c r="X66" s="37"/>
      <c r="Y66" s="37"/>
      <c r="Z66" s="37"/>
      <c r="AA66" s="37"/>
      <c r="AB66" s="37"/>
      <c r="AC66" s="37"/>
      <c r="AD66" s="37"/>
      <c r="AE66" s="37"/>
      <c r="AF66" s="37"/>
      <c r="AG66" s="37"/>
      <c r="AI66" s="10" t="s">
        <v>14</v>
      </c>
      <c r="AJ66" s="37"/>
      <c r="AK66" s="37"/>
      <c r="AL66" s="37"/>
      <c r="AM66" s="37"/>
      <c r="AN66" s="37"/>
      <c r="AO66" s="37"/>
      <c r="AP66" s="37"/>
      <c r="AQ66" s="37"/>
      <c r="AR66" s="37"/>
      <c r="AS66" s="37"/>
    </row>
    <row r="67" spans="1:45" ht="15" customHeight="1" thickBot="1" x14ac:dyDescent="0.3">
      <c r="A67" s="5" t="s">
        <v>15</v>
      </c>
      <c r="B67" s="34"/>
      <c r="C67" s="34"/>
      <c r="D67" s="34"/>
      <c r="E67" s="6"/>
      <c r="F67" s="6"/>
      <c r="G67" s="6"/>
      <c r="H67" s="6"/>
      <c r="I67" s="6"/>
      <c r="J67" s="6"/>
      <c r="K67" s="6"/>
      <c r="L67" s="6"/>
      <c r="M67" s="6"/>
      <c r="N67" s="6"/>
      <c r="O67" s="6"/>
      <c r="P67" s="6"/>
      <c r="Q67" s="6"/>
      <c r="R67" s="6"/>
      <c r="S67" s="6"/>
      <c r="T67" s="6"/>
      <c r="U67" s="6"/>
      <c r="W67" s="5" t="s">
        <v>15</v>
      </c>
      <c r="X67" s="36"/>
      <c r="Y67" s="36"/>
      <c r="Z67" s="36"/>
      <c r="AA67" s="36"/>
      <c r="AB67" s="36"/>
      <c r="AC67" s="36"/>
      <c r="AD67" s="36"/>
      <c r="AE67" s="36"/>
      <c r="AF67" s="36"/>
      <c r="AG67" s="36"/>
      <c r="AI67" s="5" t="s">
        <v>15</v>
      </c>
      <c r="AJ67" s="36"/>
      <c r="AK67" s="36"/>
      <c r="AL67" s="36"/>
      <c r="AM67" s="36"/>
      <c r="AN67" s="36"/>
      <c r="AO67" s="36"/>
      <c r="AP67" s="36"/>
      <c r="AQ67" s="36"/>
      <c r="AR67" s="36"/>
      <c r="AS67" s="36"/>
    </row>
    <row r="68" spans="1:45" ht="15" hidden="1" customHeight="1" x14ac:dyDescent="0.25">
      <c r="A68" s="10" t="s">
        <v>16</v>
      </c>
      <c r="B68" s="11"/>
      <c r="C68" s="11"/>
      <c r="D68" s="11"/>
      <c r="E68" s="11"/>
      <c r="F68" s="11"/>
      <c r="G68" s="11"/>
      <c r="H68" s="11"/>
      <c r="I68" s="11"/>
      <c r="J68" s="11"/>
      <c r="K68" s="11"/>
      <c r="L68" s="11"/>
      <c r="M68" s="11"/>
      <c r="N68" s="11"/>
      <c r="O68" s="11"/>
      <c r="P68" s="11"/>
      <c r="Q68" s="11"/>
      <c r="R68" s="11"/>
      <c r="S68" s="11"/>
      <c r="T68" s="11"/>
      <c r="U68" s="11"/>
      <c r="W68" s="10" t="s">
        <v>16</v>
      </c>
      <c r="X68" s="37"/>
      <c r="Y68" s="37"/>
      <c r="Z68" s="37"/>
      <c r="AA68" s="37"/>
      <c r="AB68" s="37"/>
      <c r="AC68" s="37"/>
      <c r="AD68" s="37"/>
      <c r="AE68" s="37"/>
      <c r="AF68" s="37"/>
      <c r="AG68" s="37"/>
      <c r="AI68" s="10" t="s">
        <v>16</v>
      </c>
      <c r="AJ68" s="37"/>
      <c r="AK68" s="37"/>
      <c r="AL68" s="37"/>
      <c r="AM68" s="37"/>
      <c r="AN68" s="37"/>
      <c r="AO68" s="37"/>
      <c r="AP68" s="37"/>
      <c r="AQ68" s="37"/>
      <c r="AR68" s="37"/>
      <c r="AS68" s="37"/>
    </row>
    <row r="69" spans="1:45" ht="15" hidden="1" customHeight="1" x14ac:dyDescent="0.25">
      <c r="A69" s="5" t="s">
        <v>17</v>
      </c>
      <c r="B69" s="6"/>
      <c r="C69" s="6"/>
      <c r="D69" s="6"/>
      <c r="E69" s="6"/>
      <c r="F69" s="6"/>
      <c r="G69" s="6"/>
      <c r="H69" s="6"/>
      <c r="I69" s="6"/>
      <c r="J69" s="6"/>
      <c r="K69" s="6"/>
      <c r="L69" s="6"/>
      <c r="M69" s="6"/>
      <c r="N69" s="6"/>
      <c r="O69" s="6"/>
      <c r="P69" s="6"/>
      <c r="Q69" s="6"/>
      <c r="R69" s="6"/>
      <c r="S69" s="6"/>
      <c r="T69" s="6"/>
      <c r="U69" s="6"/>
      <c r="W69" s="5" t="s">
        <v>17</v>
      </c>
      <c r="X69" s="36"/>
      <c r="Y69" s="36"/>
      <c r="Z69" s="36"/>
      <c r="AA69" s="36"/>
      <c r="AB69" s="36"/>
      <c r="AC69" s="36"/>
      <c r="AD69" s="36"/>
      <c r="AE69" s="36"/>
      <c r="AF69" s="36"/>
      <c r="AG69" s="36"/>
      <c r="AI69" s="5" t="s">
        <v>17</v>
      </c>
      <c r="AJ69" s="36"/>
      <c r="AK69" s="36"/>
      <c r="AL69" s="36"/>
      <c r="AM69" s="36"/>
      <c r="AN69" s="36"/>
      <c r="AO69" s="36"/>
      <c r="AP69" s="36"/>
      <c r="AQ69" s="36"/>
      <c r="AR69" s="36"/>
      <c r="AS69" s="36"/>
    </row>
    <row r="70" spans="1:45" ht="15" hidden="1" customHeight="1" x14ac:dyDescent="0.25">
      <c r="A70" s="10" t="s">
        <v>18</v>
      </c>
      <c r="B70" s="11"/>
      <c r="C70" s="11"/>
      <c r="D70" s="11"/>
      <c r="E70" s="11"/>
      <c r="F70" s="11"/>
      <c r="G70" s="11"/>
      <c r="H70" s="11"/>
      <c r="I70" s="11"/>
      <c r="J70" s="11"/>
      <c r="K70" s="11"/>
      <c r="L70" s="11"/>
      <c r="M70" s="11"/>
      <c r="N70" s="11"/>
      <c r="O70" s="11"/>
      <c r="P70" s="11"/>
      <c r="Q70" s="11"/>
      <c r="R70" s="11"/>
      <c r="S70" s="11"/>
      <c r="T70" s="11"/>
      <c r="U70" s="11"/>
      <c r="W70" s="10" t="s">
        <v>18</v>
      </c>
      <c r="X70" s="37"/>
      <c r="Y70" s="37"/>
      <c r="Z70" s="37"/>
      <c r="AA70" s="37"/>
      <c r="AB70" s="37"/>
      <c r="AC70" s="37"/>
      <c r="AD70" s="37"/>
      <c r="AE70" s="37"/>
      <c r="AF70" s="37"/>
      <c r="AG70" s="37"/>
      <c r="AI70" s="10" t="s">
        <v>18</v>
      </c>
      <c r="AJ70" s="37"/>
      <c r="AK70" s="37"/>
      <c r="AL70" s="37"/>
      <c r="AM70" s="37"/>
      <c r="AN70" s="37"/>
      <c r="AO70" s="37"/>
      <c r="AP70" s="37"/>
      <c r="AQ70" s="37"/>
      <c r="AR70" s="37"/>
      <c r="AS70" s="37"/>
    </row>
    <row r="71" spans="1:45" ht="15" hidden="1" customHeight="1" x14ac:dyDescent="0.25">
      <c r="A71" s="5" t="s">
        <v>19</v>
      </c>
      <c r="B71" s="6"/>
      <c r="C71" s="6"/>
      <c r="D71" s="6"/>
      <c r="E71" s="6"/>
      <c r="F71" s="6"/>
      <c r="G71" s="6"/>
      <c r="H71" s="6"/>
      <c r="I71" s="6"/>
      <c r="J71" s="6"/>
      <c r="K71" s="6"/>
      <c r="L71" s="6"/>
      <c r="M71" s="6"/>
      <c r="N71" s="6"/>
      <c r="O71" s="6"/>
      <c r="P71" s="6"/>
      <c r="Q71" s="6"/>
      <c r="R71" s="6"/>
      <c r="S71" s="6"/>
      <c r="T71" s="6"/>
      <c r="U71" s="6"/>
      <c r="W71" s="5" t="s">
        <v>19</v>
      </c>
      <c r="X71" s="36"/>
      <c r="Y71" s="36"/>
      <c r="Z71" s="36"/>
      <c r="AA71" s="36"/>
      <c r="AB71" s="36"/>
      <c r="AC71" s="36"/>
      <c r="AD71" s="36"/>
      <c r="AE71" s="36"/>
      <c r="AF71" s="36"/>
      <c r="AG71" s="36"/>
      <c r="AI71" s="5" t="s">
        <v>19</v>
      </c>
      <c r="AJ71" s="36"/>
      <c r="AK71" s="36"/>
      <c r="AL71" s="36"/>
      <c r="AM71" s="36"/>
      <c r="AN71" s="36"/>
      <c r="AO71" s="36"/>
      <c r="AP71" s="36"/>
      <c r="AQ71" s="36"/>
      <c r="AR71" s="36"/>
      <c r="AS71" s="36"/>
    </row>
    <row r="72" spans="1:45" ht="15" hidden="1" customHeight="1" x14ac:dyDescent="0.25">
      <c r="A72" s="10" t="s">
        <v>20</v>
      </c>
      <c r="B72" s="11"/>
      <c r="C72" s="11"/>
      <c r="D72" s="11"/>
      <c r="E72" s="11"/>
      <c r="F72" s="11"/>
      <c r="G72" s="11"/>
      <c r="H72" s="11"/>
      <c r="I72" s="11"/>
      <c r="J72" s="11"/>
      <c r="K72" s="11"/>
      <c r="L72" s="11"/>
      <c r="M72" s="11"/>
      <c r="N72" s="11"/>
      <c r="O72" s="11"/>
      <c r="P72" s="11"/>
      <c r="Q72" s="11"/>
      <c r="R72" s="11"/>
      <c r="S72" s="11"/>
      <c r="T72" s="11"/>
      <c r="U72" s="11"/>
      <c r="W72" s="10" t="s">
        <v>20</v>
      </c>
      <c r="X72" s="37"/>
      <c r="Y72" s="37"/>
      <c r="Z72" s="37"/>
      <c r="AA72" s="37"/>
      <c r="AB72" s="37"/>
      <c r="AC72" s="37"/>
      <c r="AD72" s="37"/>
      <c r="AE72" s="37"/>
      <c r="AF72" s="37"/>
      <c r="AG72" s="37"/>
      <c r="AI72" s="10" t="s">
        <v>20</v>
      </c>
      <c r="AJ72" s="37"/>
      <c r="AK72" s="37"/>
      <c r="AL72" s="37"/>
      <c r="AM72" s="37"/>
      <c r="AN72" s="37"/>
      <c r="AO72" s="37"/>
      <c r="AP72" s="37"/>
      <c r="AQ72" s="37"/>
      <c r="AR72" s="37"/>
      <c r="AS72" s="37"/>
    </row>
    <row r="73" spans="1:45" ht="15" hidden="1" customHeight="1" x14ac:dyDescent="0.25">
      <c r="A73" s="5" t="s">
        <v>40</v>
      </c>
      <c r="B73" s="36"/>
      <c r="C73" s="36"/>
      <c r="D73" s="36"/>
      <c r="E73" s="36"/>
      <c r="F73" s="36"/>
      <c r="G73" s="36"/>
      <c r="H73" s="36"/>
      <c r="I73" s="36"/>
      <c r="J73" s="36"/>
      <c r="K73" s="36"/>
      <c r="L73" s="36"/>
      <c r="M73" s="36"/>
      <c r="N73" s="36"/>
      <c r="O73" s="36"/>
      <c r="P73" s="36"/>
      <c r="Q73" s="36"/>
      <c r="R73" s="36"/>
      <c r="S73" s="36"/>
      <c r="T73" s="36"/>
      <c r="U73" s="36"/>
      <c r="W73" s="5" t="s">
        <v>40</v>
      </c>
      <c r="X73" s="36"/>
      <c r="Y73" s="36"/>
      <c r="Z73" s="36"/>
      <c r="AA73" s="36"/>
      <c r="AB73" s="36"/>
      <c r="AC73" s="36"/>
      <c r="AD73" s="36"/>
      <c r="AE73" s="36"/>
      <c r="AF73" s="36"/>
      <c r="AG73" s="36"/>
      <c r="AI73" s="5" t="s">
        <v>40</v>
      </c>
      <c r="AJ73" s="36"/>
      <c r="AK73" s="36"/>
      <c r="AL73" s="36"/>
      <c r="AM73" s="36"/>
      <c r="AN73" s="36"/>
      <c r="AO73" s="36"/>
      <c r="AP73" s="36"/>
      <c r="AQ73" s="36"/>
      <c r="AR73" s="36"/>
      <c r="AS73" s="36"/>
    </row>
    <row r="74" spans="1:45" ht="15" hidden="1" customHeight="1" thickBot="1" x14ac:dyDescent="0.3">
      <c r="A74" s="10" t="s">
        <v>41</v>
      </c>
      <c r="B74" s="59"/>
      <c r="C74" s="59"/>
      <c r="D74" s="59"/>
      <c r="E74" s="59"/>
      <c r="F74" s="59"/>
      <c r="G74" s="59"/>
      <c r="H74" s="37"/>
      <c r="I74" s="37"/>
      <c r="J74" s="37"/>
      <c r="K74" s="37"/>
      <c r="L74" s="37"/>
      <c r="M74" s="37"/>
      <c r="N74" s="37"/>
      <c r="O74" s="37"/>
      <c r="P74" s="37"/>
      <c r="Q74" s="37"/>
      <c r="R74" s="37"/>
      <c r="S74" s="37"/>
      <c r="T74" s="37"/>
      <c r="U74" s="37"/>
      <c r="W74" s="10" t="s">
        <v>41</v>
      </c>
      <c r="X74" s="59"/>
      <c r="Y74" s="59"/>
      <c r="Z74" s="59"/>
      <c r="AA74" s="59"/>
      <c r="AB74" s="59"/>
      <c r="AC74" s="59"/>
      <c r="AD74" s="37"/>
      <c r="AE74" s="37"/>
      <c r="AF74" s="37"/>
      <c r="AG74" s="37"/>
      <c r="AI74" s="10" t="s">
        <v>41</v>
      </c>
      <c r="AJ74" s="59"/>
      <c r="AK74" s="59"/>
      <c r="AL74" s="59"/>
      <c r="AM74" s="59"/>
      <c r="AN74" s="59"/>
      <c r="AO74" s="59"/>
      <c r="AP74" s="37"/>
      <c r="AQ74" s="37"/>
      <c r="AR74" s="37"/>
      <c r="AS74" s="37"/>
    </row>
    <row r="75" spans="1:45" ht="23.25" customHeight="1" thickBot="1" x14ac:dyDescent="0.3">
      <c r="A75" s="7" t="s">
        <v>10</v>
      </c>
      <c r="B75" s="60" t="str">
        <f>IFERROR(AVERAGE(B63:B74),"")</f>
        <v/>
      </c>
      <c r="C75" s="61" t="str">
        <f t="shared" ref="C75:K75" si="9">IFERROR(AVERAGE(C63:C74),"")</f>
        <v/>
      </c>
      <c r="D75" s="61" t="str">
        <f t="shared" si="9"/>
        <v/>
      </c>
      <c r="E75" s="61" t="str">
        <f t="shared" si="9"/>
        <v/>
      </c>
      <c r="F75" s="61" t="str">
        <f t="shared" si="9"/>
        <v/>
      </c>
      <c r="G75" s="62" t="str">
        <f t="shared" si="9"/>
        <v/>
      </c>
      <c r="H75" s="8" t="str">
        <f t="shared" si="9"/>
        <v/>
      </c>
      <c r="I75" s="8" t="str">
        <f t="shared" si="9"/>
        <v/>
      </c>
      <c r="J75" s="8" t="str">
        <f t="shared" si="9"/>
        <v/>
      </c>
      <c r="K75" s="8" t="str">
        <f t="shared" si="9"/>
        <v/>
      </c>
      <c r="L75" s="8"/>
      <c r="M75" s="8"/>
      <c r="N75" s="8"/>
      <c r="O75" s="8"/>
      <c r="P75" s="8"/>
      <c r="Q75" s="8"/>
      <c r="R75" s="8"/>
      <c r="S75" s="8"/>
      <c r="T75" s="8"/>
      <c r="U75" s="8"/>
      <c r="W75" s="7" t="s">
        <v>10</v>
      </c>
      <c r="X75" s="60" t="str">
        <f>IFERROR(AVERAGE(X63:X74),"")</f>
        <v/>
      </c>
      <c r="Y75" s="61" t="str">
        <f t="shared" ref="Y75:AG75" si="10">IFERROR(AVERAGE(Y63:Y74),"")</f>
        <v/>
      </c>
      <c r="Z75" s="61" t="str">
        <f t="shared" si="10"/>
        <v/>
      </c>
      <c r="AA75" s="61" t="str">
        <f t="shared" si="10"/>
        <v/>
      </c>
      <c r="AB75" s="61" t="str">
        <f t="shared" si="10"/>
        <v/>
      </c>
      <c r="AC75" s="62" t="str">
        <f t="shared" si="10"/>
        <v/>
      </c>
      <c r="AD75" s="8" t="str">
        <f t="shared" si="10"/>
        <v/>
      </c>
      <c r="AE75" s="8" t="str">
        <f t="shared" si="10"/>
        <v/>
      </c>
      <c r="AF75" s="8" t="str">
        <f t="shared" si="10"/>
        <v/>
      </c>
      <c r="AG75" s="8" t="str">
        <f t="shared" si="10"/>
        <v/>
      </c>
      <c r="AI75" s="7" t="s">
        <v>10</v>
      </c>
      <c r="AJ75" s="60" t="str">
        <f>IFERROR(AVERAGE(AJ63:AJ74),"")</f>
        <v/>
      </c>
      <c r="AK75" s="61" t="str">
        <f t="shared" ref="AK75:AS75" si="11">IFERROR(AVERAGE(AK63:AK74),"")</f>
        <v/>
      </c>
      <c r="AL75" s="61" t="str">
        <f t="shared" si="11"/>
        <v/>
      </c>
      <c r="AM75" s="61" t="str">
        <f t="shared" si="11"/>
        <v/>
      </c>
      <c r="AN75" s="61" t="str">
        <f t="shared" si="11"/>
        <v/>
      </c>
      <c r="AO75" s="62" t="str">
        <f t="shared" si="11"/>
        <v/>
      </c>
      <c r="AP75" s="8" t="str">
        <f t="shared" si="11"/>
        <v/>
      </c>
      <c r="AQ75" s="8" t="str">
        <f t="shared" si="11"/>
        <v/>
      </c>
      <c r="AR75" s="8" t="str">
        <f t="shared" si="11"/>
        <v/>
      </c>
      <c r="AS75" s="8" t="str">
        <f t="shared" si="11"/>
        <v/>
      </c>
    </row>
    <row r="77" spans="1:45" ht="49.5" customHeight="1" x14ac:dyDescent="0.25">
      <c r="A77" s="73" t="s">
        <v>56</v>
      </c>
      <c r="B77" s="74">
        <f>SUM(B15,B30,B45,B60,B75)</f>
        <v>0</v>
      </c>
      <c r="C77" s="74">
        <f t="shared" ref="C77:AS77" si="12">SUM(C15,C30,C45,C60,C75)</f>
        <v>0</v>
      </c>
      <c r="D77" s="74">
        <f t="shared" si="12"/>
        <v>0</v>
      </c>
      <c r="E77" s="74">
        <f t="shared" si="12"/>
        <v>0</v>
      </c>
      <c r="F77" s="74">
        <f t="shared" si="12"/>
        <v>0</v>
      </c>
      <c r="G77" s="74">
        <f t="shared" si="12"/>
        <v>0</v>
      </c>
      <c r="H77" s="74">
        <f t="shared" si="12"/>
        <v>0</v>
      </c>
      <c r="I77" s="74">
        <f t="shared" si="12"/>
        <v>0</v>
      </c>
      <c r="J77" s="74">
        <f t="shared" si="12"/>
        <v>0</v>
      </c>
      <c r="K77" s="74">
        <f t="shared" si="12"/>
        <v>0</v>
      </c>
      <c r="L77" s="74">
        <f t="shared" si="12"/>
        <v>0</v>
      </c>
      <c r="M77" s="74">
        <f t="shared" si="12"/>
        <v>0</v>
      </c>
      <c r="N77" s="74">
        <f t="shared" si="12"/>
        <v>0</v>
      </c>
      <c r="O77" s="74">
        <f t="shared" si="12"/>
        <v>0</v>
      </c>
      <c r="P77" s="74">
        <f t="shared" si="12"/>
        <v>0</v>
      </c>
      <c r="Q77" s="74">
        <f t="shared" si="12"/>
        <v>0</v>
      </c>
      <c r="R77" s="74">
        <f t="shared" si="12"/>
        <v>0</v>
      </c>
      <c r="S77" s="74">
        <f t="shared" si="12"/>
        <v>0</v>
      </c>
      <c r="T77" s="74">
        <f t="shared" si="12"/>
        <v>0</v>
      </c>
      <c r="U77" s="74">
        <f t="shared" si="12"/>
        <v>0</v>
      </c>
      <c r="V77" s="74"/>
      <c r="W77" s="74"/>
      <c r="X77" s="74">
        <f t="shared" si="12"/>
        <v>0</v>
      </c>
      <c r="Y77" s="74">
        <f t="shared" si="12"/>
        <v>0</v>
      </c>
      <c r="Z77" s="74">
        <f t="shared" si="12"/>
        <v>0</v>
      </c>
      <c r="AA77" s="74">
        <f t="shared" si="12"/>
        <v>0</v>
      </c>
      <c r="AB77" s="74">
        <f t="shared" si="12"/>
        <v>0</v>
      </c>
      <c r="AC77" s="74">
        <f t="shared" si="12"/>
        <v>0</v>
      </c>
      <c r="AD77" s="74">
        <f t="shared" si="12"/>
        <v>0</v>
      </c>
      <c r="AE77" s="74">
        <f t="shared" si="12"/>
        <v>0</v>
      </c>
      <c r="AF77" s="74">
        <f t="shared" si="12"/>
        <v>0</v>
      </c>
      <c r="AG77" s="74">
        <f t="shared" si="12"/>
        <v>0</v>
      </c>
      <c r="AH77" s="74"/>
      <c r="AI77" s="74"/>
      <c r="AJ77" s="74">
        <f t="shared" si="12"/>
        <v>0</v>
      </c>
      <c r="AK77" s="74">
        <f t="shared" si="12"/>
        <v>0</v>
      </c>
      <c r="AL77" s="74">
        <f t="shared" si="12"/>
        <v>0</v>
      </c>
      <c r="AM77" s="74">
        <f t="shared" si="12"/>
        <v>0</v>
      </c>
      <c r="AN77" s="74">
        <f t="shared" si="12"/>
        <v>0</v>
      </c>
      <c r="AO77" s="74">
        <f t="shared" si="12"/>
        <v>0</v>
      </c>
      <c r="AP77" s="74">
        <f t="shared" si="12"/>
        <v>0</v>
      </c>
      <c r="AQ77" s="74">
        <f t="shared" si="12"/>
        <v>0</v>
      </c>
      <c r="AR77" s="74">
        <f t="shared" si="12"/>
        <v>0</v>
      </c>
      <c r="AS77" s="74">
        <f t="shared" si="12"/>
        <v>0</v>
      </c>
    </row>
    <row r="78" spans="1:45" s="4" customFormat="1" ht="28.5" hidden="1" customHeight="1" x14ac:dyDescent="0.25">
      <c r="A78" s="14" t="s">
        <v>42</v>
      </c>
      <c r="B78" s="1" t="s">
        <v>0</v>
      </c>
      <c r="C78" s="1" t="s">
        <v>1</v>
      </c>
      <c r="D78" s="1" t="s">
        <v>2</v>
      </c>
      <c r="E78" s="1" t="s">
        <v>3</v>
      </c>
      <c r="F78" s="1" t="s">
        <v>4</v>
      </c>
      <c r="G78" s="1" t="s">
        <v>5</v>
      </c>
      <c r="H78" s="1" t="s">
        <v>6</v>
      </c>
      <c r="I78" s="1" t="s">
        <v>7</v>
      </c>
      <c r="J78" s="1" t="s">
        <v>8</v>
      </c>
      <c r="K78" s="1" t="s">
        <v>9</v>
      </c>
      <c r="L78" s="1"/>
      <c r="M78" s="1"/>
      <c r="N78" s="1"/>
      <c r="O78" s="1"/>
      <c r="P78" s="1"/>
      <c r="Q78" s="1"/>
      <c r="R78" s="1"/>
      <c r="S78" s="1"/>
      <c r="T78" s="1"/>
      <c r="U78" s="1"/>
      <c r="W78" s="14" t="s">
        <v>42</v>
      </c>
      <c r="X78" s="1" t="s">
        <v>0</v>
      </c>
      <c r="Y78" s="1" t="s">
        <v>1</v>
      </c>
      <c r="Z78" s="1" t="s">
        <v>2</v>
      </c>
      <c r="AA78" s="1" t="s">
        <v>3</v>
      </c>
      <c r="AB78" s="1" t="s">
        <v>4</v>
      </c>
      <c r="AC78" s="1" t="s">
        <v>5</v>
      </c>
      <c r="AD78" s="1" t="s">
        <v>6</v>
      </c>
      <c r="AE78" s="1" t="s">
        <v>7</v>
      </c>
      <c r="AF78" s="1" t="s">
        <v>8</v>
      </c>
      <c r="AG78" s="1" t="s">
        <v>9</v>
      </c>
      <c r="AI78" s="14" t="s">
        <v>42</v>
      </c>
      <c r="AJ78" s="1" t="s">
        <v>0</v>
      </c>
      <c r="AK78" s="1" t="s">
        <v>1</v>
      </c>
      <c r="AL78" s="1" t="s">
        <v>2</v>
      </c>
      <c r="AM78" s="1" t="s">
        <v>3</v>
      </c>
      <c r="AN78" s="1" t="s">
        <v>4</v>
      </c>
      <c r="AO78" s="1" t="s">
        <v>5</v>
      </c>
      <c r="AP78" s="1" t="s">
        <v>6</v>
      </c>
      <c r="AQ78" s="1" t="s">
        <v>7</v>
      </c>
      <c r="AR78" s="1" t="s">
        <v>8</v>
      </c>
      <c r="AS78" s="1" t="s">
        <v>9</v>
      </c>
    </row>
    <row r="79" spans="1:45" ht="15" hidden="1" customHeight="1" x14ac:dyDescent="0.25">
      <c r="A79" s="5" t="s">
        <v>11</v>
      </c>
      <c r="B79" s="36">
        <v>5</v>
      </c>
      <c r="C79" s="36">
        <v>10</v>
      </c>
      <c r="D79" s="36">
        <v>5</v>
      </c>
      <c r="E79" s="36"/>
      <c r="F79" s="36"/>
      <c r="G79" s="36"/>
      <c r="H79" s="36"/>
      <c r="I79" s="36"/>
      <c r="J79" s="36"/>
      <c r="K79" s="36"/>
      <c r="L79" s="36"/>
      <c r="M79" s="36"/>
      <c r="N79" s="36"/>
      <c r="O79" s="36"/>
      <c r="P79" s="36"/>
      <c r="Q79" s="36"/>
      <c r="R79" s="36"/>
      <c r="S79" s="36"/>
      <c r="T79" s="36"/>
      <c r="U79" s="36"/>
      <c r="W79" s="5" t="s">
        <v>11</v>
      </c>
      <c r="X79" s="36">
        <v>5</v>
      </c>
      <c r="Y79" s="36">
        <v>10</v>
      </c>
      <c r="Z79" s="36">
        <v>5</v>
      </c>
      <c r="AA79" s="36"/>
      <c r="AB79" s="36"/>
      <c r="AC79" s="36"/>
      <c r="AD79" s="36"/>
      <c r="AE79" s="36"/>
      <c r="AF79" s="36"/>
      <c r="AG79" s="36"/>
      <c r="AI79" s="5" t="s">
        <v>11</v>
      </c>
      <c r="AJ79" s="36">
        <v>5</v>
      </c>
      <c r="AK79" s="36">
        <v>10</v>
      </c>
      <c r="AL79" s="36">
        <v>5</v>
      </c>
      <c r="AM79" s="36"/>
      <c r="AN79" s="36"/>
      <c r="AO79" s="36"/>
      <c r="AP79" s="36"/>
      <c r="AQ79" s="36"/>
      <c r="AR79" s="36"/>
      <c r="AS79" s="36"/>
    </row>
    <row r="80" spans="1:45" ht="15" hidden="1" customHeight="1" x14ac:dyDescent="0.25">
      <c r="A80" s="10" t="s">
        <v>12</v>
      </c>
      <c r="B80" s="37">
        <v>5</v>
      </c>
      <c r="C80" s="37">
        <v>10</v>
      </c>
      <c r="D80" s="37">
        <v>5</v>
      </c>
      <c r="E80" s="37"/>
      <c r="F80" s="37"/>
      <c r="G80" s="37"/>
      <c r="H80" s="37"/>
      <c r="I80" s="37"/>
      <c r="J80" s="37"/>
      <c r="K80" s="37"/>
      <c r="L80" s="37"/>
      <c r="M80" s="37"/>
      <c r="N80" s="37"/>
      <c r="O80" s="37"/>
      <c r="P80" s="37"/>
      <c r="Q80" s="37"/>
      <c r="R80" s="37"/>
      <c r="S80" s="37"/>
      <c r="T80" s="37"/>
      <c r="U80" s="37"/>
      <c r="W80" s="10" t="s">
        <v>12</v>
      </c>
      <c r="X80" s="37">
        <v>5</v>
      </c>
      <c r="Y80" s="37">
        <v>10</v>
      </c>
      <c r="Z80" s="37">
        <v>5</v>
      </c>
      <c r="AA80" s="37"/>
      <c r="AB80" s="37"/>
      <c r="AC80" s="37"/>
      <c r="AD80" s="37"/>
      <c r="AE80" s="37"/>
      <c r="AF80" s="37"/>
      <c r="AG80" s="37"/>
      <c r="AI80" s="10" t="s">
        <v>12</v>
      </c>
      <c r="AJ80" s="37">
        <v>5</v>
      </c>
      <c r="AK80" s="37">
        <v>10</v>
      </c>
      <c r="AL80" s="37">
        <v>5</v>
      </c>
      <c r="AM80" s="37"/>
      <c r="AN80" s="37"/>
      <c r="AO80" s="37"/>
      <c r="AP80" s="37"/>
      <c r="AQ80" s="37"/>
      <c r="AR80" s="37"/>
      <c r="AS80" s="37"/>
    </row>
    <row r="81" spans="1:45" ht="15" hidden="1" customHeight="1" x14ac:dyDescent="0.25">
      <c r="A81" s="5" t="s">
        <v>13</v>
      </c>
      <c r="B81" s="36">
        <v>1</v>
      </c>
      <c r="C81" s="36">
        <v>5</v>
      </c>
      <c r="D81" s="36">
        <v>5</v>
      </c>
      <c r="E81" s="36"/>
      <c r="F81" s="36"/>
      <c r="G81" s="36"/>
      <c r="H81" s="36"/>
      <c r="I81" s="36"/>
      <c r="J81" s="36"/>
      <c r="K81" s="36"/>
      <c r="L81" s="36"/>
      <c r="M81" s="36"/>
      <c r="N81" s="36"/>
      <c r="O81" s="36"/>
      <c r="P81" s="36"/>
      <c r="Q81" s="36"/>
      <c r="R81" s="36"/>
      <c r="S81" s="36"/>
      <c r="T81" s="36"/>
      <c r="U81" s="36"/>
      <c r="W81" s="5" t="s">
        <v>13</v>
      </c>
      <c r="X81" s="36">
        <v>1</v>
      </c>
      <c r="Y81" s="36">
        <v>5</v>
      </c>
      <c r="Z81" s="36">
        <v>5</v>
      </c>
      <c r="AA81" s="36"/>
      <c r="AB81" s="36"/>
      <c r="AC81" s="36"/>
      <c r="AD81" s="36"/>
      <c r="AE81" s="36"/>
      <c r="AF81" s="36"/>
      <c r="AG81" s="36"/>
      <c r="AI81" s="5" t="s">
        <v>13</v>
      </c>
      <c r="AJ81" s="36">
        <v>1</v>
      </c>
      <c r="AK81" s="36">
        <v>5</v>
      </c>
      <c r="AL81" s="36">
        <v>5</v>
      </c>
      <c r="AM81" s="36"/>
      <c r="AN81" s="36"/>
      <c r="AO81" s="36"/>
      <c r="AP81" s="36"/>
      <c r="AQ81" s="36"/>
      <c r="AR81" s="36"/>
      <c r="AS81" s="36"/>
    </row>
    <row r="82" spans="1:45" ht="15" hidden="1" customHeight="1" x14ac:dyDescent="0.25">
      <c r="A82" s="10" t="s">
        <v>14</v>
      </c>
      <c r="B82" s="37">
        <v>1</v>
      </c>
      <c r="C82" s="37">
        <v>10</v>
      </c>
      <c r="D82" s="37">
        <v>5</v>
      </c>
      <c r="E82" s="37"/>
      <c r="F82" s="37"/>
      <c r="G82" s="37"/>
      <c r="H82" s="37"/>
      <c r="I82" s="37"/>
      <c r="J82" s="37"/>
      <c r="K82" s="37"/>
      <c r="L82" s="37"/>
      <c r="M82" s="37"/>
      <c r="N82" s="37"/>
      <c r="O82" s="37"/>
      <c r="P82" s="37"/>
      <c r="Q82" s="37"/>
      <c r="R82" s="37"/>
      <c r="S82" s="37"/>
      <c r="T82" s="37"/>
      <c r="U82" s="37"/>
      <c r="W82" s="10" t="s">
        <v>14</v>
      </c>
      <c r="X82" s="37">
        <v>1</v>
      </c>
      <c r="Y82" s="37">
        <v>10</v>
      </c>
      <c r="Z82" s="37">
        <v>5</v>
      </c>
      <c r="AA82" s="37"/>
      <c r="AB82" s="37"/>
      <c r="AC82" s="37"/>
      <c r="AD82" s="37"/>
      <c r="AE82" s="37"/>
      <c r="AF82" s="37"/>
      <c r="AG82" s="37"/>
      <c r="AI82" s="10" t="s">
        <v>14</v>
      </c>
      <c r="AJ82" s="37">
        <v>1</v>
      </c>
      <c r="AK82" s="37">
        <v>10</v>
      </c>
      <c r="AL82" s="37">
        <v>5</v>
      </c>
      <c r="AM82" s="37"/>
      <c r="AN82" s="37"/>
      <c r="AO82" s="37"/>
      <c r="AP82" s="37"/>
      <c r="AQ82" s="37"/>
      <c r="AR82" s="37"/>
      <c r="AS82" s="37"/>
    </row>
    <row r="83" spans="1:45" ht="15" hidden="1" customHeight="1" x14ac:dyDescent="0.25">
      <c r="A83" s="5" t="s">
        <v>15</v>
      </c>
      <c r="B83" s="36">
        <v>5</v>
      </c>
      <c r="C83" s="36">
        <v>10</v>
      </c>
      <c r="D83" s="36">
        <v>10</v>
      </c>
      <c r="E83" s="36"/>
      <c r="F83" s="36"/>
      <c r="G83" s="36"/>
      <c r="H83" s="36"/>
      <c r="I83" s="36"/>
      <c r="J83" s="36"/>
      <c r="K83" s="36"/>
      <c r="L83" s="36"/>
      <c r="M83" s="36"/>
      <c r="N83" s="36"/>
      <c r="O83" s="36"/>
      <c r="P83" s="36"/>
      <c r="Q83" s="36"/>
      <c r="R83" s="36"/>
      <c r="S83" s="36"/>
      <c r="T83" s="36"/>
      <c r="U83" s="36"/>
      <c r="W83" s="5" t="s">
        <v>15</v>
      </c>
      <c r="X83" s="36">
        <v>5</v>
      </c>
      <c r="Y83" s="36">
        <v>10</v>
      </c>
      <c r="Z83" s="36">
        <v>10</v>
      </c>
      <c r="AA83" s="36"/>
      <c r="AB83" s="36"/>
      <c r="AC83" s="36"/>
      <c r="AD83" s="36"/>
      <c r="AE83" s="36"/>
      <c r="AF83" s="36"/>
      <c r="AG83" s="36"/>
      <c r="AI83" s="5" t="s">
        <v>15</v>
      </c>
      <c r="AJ83" s="36">
        <v>5</v>
      </c>
      <c r="AK83" s="36">
        <v>10</v>
      </c>
      <c r="AL83" s="36">
        <v>10</v>
      </c>
      <c r="AM83" s="36"/>
      <c r="AN83" s="36"/>
      <c r="AO83" s="36"/>
      <c r="AP83" s="36"/>
      <c r="AQ83" s="36"/>
      <c r="AR83" s="36"/>
      <c r="AS83" s="36"/>
    </row>
    <row r="84" spans="1:45" ht="15" hidden="1" customHeight="1" x14ac:dyDescent="0.25">
      <c r="A84" s="10" t="s">
        <v>16</v>
      </c>
      <c r="B84" s="37"/>
      <c r="C84" s="37"/>
      <c r="D84" s="37"/>
      <c r="E84" s="37"/>
      <c r="F84" s="37"/>
      <c r="G84" s="37"/>
      <c r="H84" s="37"/>
      <c r="I84" s="37"/>
      <c r="J84" s="37"/>
      <c r="K84" s="37"/>
      <c r="L84" s="37"/>
      <c r="M84" s="37"/>
      <c r="N84" s="37"/>
      <c r="O84" s="37"/>
      <c r="P84" s="37"/>
      <c r="Q84" s="37"/>
      <c r="R84" s="37"/>
      <c r="S84" s="37"/>
      <c r="T84" s="37"/>
      <c r="U84" s="37"/>
      <c r="W84" s="10" t="s">
        <v>16</v>
      </c>
      <c r="X84" s="37"/>
      <c r="Y84" s="37"/>
      <c r="Z84" s="37"/>
      <c r="AA84" s="37"/>
      <c r="AB84" s="37"/>
      <c r="AC84" s="37"/>
      <c r="AD84" s="37"/>
      <c r="AE84" s="37"/>
      <c r="AF84" s="37"/>
      <c r="AG84" s="37"/>
      <c r="AI84" s="10" t="s">
        <v>16</v>
      </c>
      <c r="AJ84" s="37"/>
      <c r="AK84" s="37"/>
      <c r="AL84" s="37"/>
      <c r="AM84" s="37"/>
      <c r="AN84" s="37"/>
      <c r="AO84" s="37"/>
      <c r="AP84" s="37"/>
      <c r="AQ84" s="37"/>
      <c r="AR84" s="37"/>
      <c r="AS84" s="37"/>
    </row>
    <row r="85" spans="1:45" ht="15" hidden="1" customHeight="1" x14ac:dyDescent="0.25">
      <c r="A85" s="5" t="s">
        <v>17</v>
      </c>
      <c r="B85" s="36"/>
      <c r="C85" s="36"/>
      <c r="D85" s="36"/>
      <c r="E85" s="36"/>
      <c r="F85" s="36"/>
      <c r="G85" s="36"/>
      <c r="H85" s="36"/>
      <c r="I85" s="36"/>
      <c r="J85" s="36"/>
      <c r="K85" s="36"/>
      <c r="L85" s="36"/>
      <c r="M85" s="36"/>
      <c r="N85" s="36"/>
      <c r="O85" s="36"/>
      <c r="P85" s="36"/>
      <c r="Q85" s="36"/>
      <c r="R85" s="36"/>
      <c r="S85" s="36"/>
      <c r="T85" s="36"/>
      <c r="U85" s="36"/>
      <c r="W85" s="5" t="s">
        <v>17</v>
      </c>
      <c r="X85" s="36"/>
      <c r="Y85" s="36"/>
      <c r="Z85" s="36"/>
      <c r="AA85" s="36"/>
      <c r="AB85" s="36"/>
      <c r="AC85" s="36"/>
      <c r="AD85" s="36"/>
      <c r="AE85" s="36"/>
      <c r="AF85" s="36"/>
      <c r="AG85" s="36"/>
      <c r="AI85" s="5" t="s">
        <v>17</v>
      </c>
      <c r="AJ85" s="36"/>
      <c r="AK85" s="36"/>
      <c r="AL85" s="36"/>
      <c r="AM85" s="36"/>
      <c r="AN85" s="36"/>
      <c r="AO85" s="36"/>
      <c r="AP85" s="36"/>
      <c r="AQ85" s="36"/>
      <c r="AR85" s="36"/>
      <c r="AS85" s="36"/>
    </row>
    <row r="86" spans="1:45" ht="15" hidden="1" customHeight="1" x14ac:dyDescent="0.25">
      <c r="A86" s="10" t="s">
        <v>18</v>
      </c>
      <c r="B86" s="37"/>
      <c r="C86" s="37"/>
      <c r="D86" s="37"/>
      <c r="E86" s="37"/>
      <c r="F86" s="37"/>
      <c r="G86" s="37"/>
      <c r="H86" s="37"/>
      <c r="I86" s="37"/>
      <c r="J86" s="37"/>
      <c r="K86" s="37"/>
      <c r="L86" s="37"/>
      <c r="M86" s="37"/>
      <c r="N86" s="37"/>
      <c r="O86" s="37"/>
      <c r="P86" s="37"/>
      <c r="Q86" s="37"/>
      <c r="R86" s="37"/>
      <c r="S86" s="37"/>
      <c r="T86" s="37"/>
      <c r="U86" s="37"/>
      <c r="W86" s="10" t="s">
        <v>18</v>
      </c>
      <c r="X86" s="37"/>
      <c r="Y86" s="37"/>
      <c r="Z86" s="37"/>
      <c r="AA86" s="37"/>
      <c r="AB86" s="37"/>
      <c r="AC86" s="37"/>
      <c r="AD86" s="37"/>
      <c r="AE86" s="37"/>
      <c r="AF86" s="37"/>
      <c r="AG86" s="37"/>
      <c r="AI86" s="10" t="s">
        <v>18</v>
      </c>
      <c r="AJ86" s="37"/>
      <c r="AK86" s="37"/>
      <c r="AL86" s="37"/>
      <c r="AM86" s="37"/>
      <c r="AN86" s="37"/>
      <c r="AO86" s="37"/>
      <c r="AP86" s="37"/>
      <c r="AQ86" s="37"/>
      <c r="AR86" s="37"/>
      <c r="AS86" s="37"/>
    </row>
    <row r="87" spans="1:45" ht="15" hidden="1" customHeight="1" x14ac:dyDescent="0.25">
      <c r="A87" s="5" t="s">
        <v>19</v>
      </c>
      <c r="B87" s="36"/>
      <c r="C87" s="36"/>
      <c r="D87" s="36"/>
      <c r="E87" s="36"/>
      <c r="F87" s="36"/>
      <c r="G87" s="36"/>
      <c r="H87" s="36"/>
      <c r="I87" s="36"/>
      <c r="J87" s="36"/>
      <c r="K87" s="36"/>
      <c r="L87" s="36"/>
      <c r="M87" s="36"/>
      <c r="N87" s="36"/>
      <c r="O87" s="36"/>
      <c r="P87" s="36"/>
      <c r="Q87" s="36"/>
      <c r="R87" s="36"/>
      <c r="S87" s="36"/>
      <c r="T87" s="36"/>
      <c r="U87" s="36"/>
      <c r="W87" s="5" t="s">
        <v>19</v>
      </c>
      <c r="X87" s="36"/>
      <c r="Y87" s="36"/>
      <c r="Z87" s="36"/>
      <c r="AA87" s="36"/>
      <c r="AB87" s="36"/>
      <c r="AC87" s="36"/>
      <c r="AD87" s="36"/>
      <c r="AE87" s="36"/>
      <c r="AF87" s="36"/>
      <c r="AG87" s="36"/>
      <c r="AI87" s="5" t="s">
        <v>19</v>
      </c>
      <c r="AJ87" s="36"/>
      <c r="AK87" s="36"/>
      <c r="AL87" s="36"/>
      <c r="AM87" s="36"/>
      <c r="AN87" s="36"/>
      <c r="AO87" s="36"/>
      <c r="AP87" s="36"/>
      <c r="AQ87" s="36"/>
      <c r="AR87" s="36"/>
      <c r="AS87" s="36"/>
    </row>
    <row r="88" spans="1:45" ht="15" hidden="1" customHeight="1" x14ac:dyDescent="0.25">
      <c r="A88" s="10" t="s">
        <v>20</v>
      </c>
      <c r="B88" s="37"/>
      <c r="C88" s="37"/>
      <c r="D88" s="37"/>
      <c r="E88" s="37"/>
      <c r="F88" s="37"/>
      <c r="G88" s="37"/>
      <c r="H88" s="37"/>
      <c r="I88" s="37"/>
      <c r="J88" s="37"/>
      <c r="K88" s="37"/>
      <c r="L88" s="37"/>
      <c r="M88" s="37"/>
      <c r="N88" s="37"/>
      <c r="O88" s="37"/>
      <c r="P88" s="37"/>
      <c r="Q88" s="37"/>
      <c r="R88" s="37"/>
      <c r="S88" s="37"/>
      <c r="T88" s="37"/>
      <c r="U88" s="37"/>
      <c r="W88" s="10" t="s">
        <v>20</v>
      </c>
      <c r="X88" s="37"/>
      <c r="Y88" s="37"/>
      <c r="Z88" s="37"/>
      <c r="AA88" s="37"/>
      <c r="AB88" s="37"/>
      <c r="AC88" s="37"/>
      <c r="AD88" s="37"/>
      <c r="AE88" s="37"/>
      <c r="AF88" s="37"/>
      <c r="AG88" s="37"/>
      <c r="AI88" s="10" t="s">
        <v>20</v>
      </c>
      <c r="AJ88" s="37"/>
      <c r="AK88" s="37"/>
      <c r="AL88" s="37"/>
      <c r="AM88" s="37"/>
      <c r="AN88" s="37"/>
      <c r="AO88" s="37"/>
      <c r="AP88" s="37"/>
      <c r="AQ88" s="37"/>
      <c r="AR88" s="37"/>
      <c r="AS88" s="37"/>
    </row>
    <row r="89" spans="1:45" ht="15" hidden="1" customHeight="1" x14ac:dyDescent="0.25">
      <c r="A89" s="5" t="s">
        <v>40</v>
      </c>
      <c r="B89" s="36"/>
      <c r="C89" s="36"/>
      <c r="D89" s="36"/>
      <c r="E89" s="36"/>
      <c r="F89" s="36"/>
      <c r="G89" s="36"/>
      <c r="H89" s="36"/>
      <c r="I89" s="36"/>
      <c r="J89" s="36"/>
      <c r="K89" s="36"/>
      <c r="L89" s="36"/>
      <c r="M89" s="36"/>
      <c r="N89" s="36"/>
      <c r="O89" s="36"/>
      <c r="P89" s="36"/>
      <c r="Q89" s="36"/>
      <c r="R89" s="36"/>
      <c r="S89" s="36"/>
      <c r="T89" s="36"/>
      <c r="U89" s="36"/>
      <c r="W89" s="5" t="s">
        <v>40</v>
      </c>
      <c r="X89" s="36"/>
      <c r="Y89" s="36"/>
      <c r="Z89" s="36"/>
      <c r="AA89" s="36"/>
      <c r="AB89" s="36"/>
      <c r="AC89" s="36"/>
      <c r="AD89" s="36"/>
      <c r="AE89" s="36"/>
      <c r="AF89" s="36"/>
      <c r="AG89" s="36"/>
      <c r="AI89" s="5" t="s">
        <v>40</v>
      </c>
      <c r="AJ89" s="36"/>
      <c r="AK89" s="36"/>
      <c r="AL89" s="36"/>
      <c r="AM89" s="36"/>
      <c r="AN89" s="36"/>
      <c r="AO89" s="36"/>
      <c r="AP89" s="36"/>
      <c r="AQ89" s="36"/>
      <c r="AR89" s="36"/>
      <c r="AS89" s="36"/>
    </row>
    <row r="90" spans="1:45" ht="15" hidden="1" customHeight="1" x14ac:dyDescent="0.25">
      <c r="A90" s="10" t="s">
        <v>41</v>
      </c>
      <c r="B90" s="37"/>
      <c r="C90" s="37"/>
      <c r="D90" s="37"/>
      <c r="E90" s="37"/>
      <c r="F90" s="37"/>
      <c r="G90" s="37"/>
      <c r="H90" s="37"/>
      <c r="I90" s="37"/>
      <c r="J90" s="37"/>
      <c r="K90" s="37"/>
      <c r="L90" s="37"/>
      <c r="M90" s="37"/>
      <c r="N90" s="37"/>
      <c r="O90" s="37"/>
      <c r="P90" s="37"/>
      <c r="Q90" s="37"/>
      <c r="R90" s="37"/>
      <c r="S90" s="37"/>
      <c r="T90" s="37"/>
      <c r="U90" s="37"/>
      <c r="W90" s="10" t="s">
        <v>41</v>
      </c>
      <c r="X90" s="37"/>
      <c r="Y90" s="37"/>
      <c r="Z90" s="37"/>
      <c r="AA90" s="37"/>
      <c r="AB90" s="37"/>
      <c r="AC90" s="37"/>
      <c r="AD90" s="37"/>
      <c r="AE90" s="37"/>
      <c r="AF90" s="37"/>
      <c r="AG90" s="37"/>
      <c r="AI90" s="10" t="s">
        <v>41</v>
      </c>
      <c r="AJ90" s="37"/>
      <c r="AK90" s="37"/>
      <c r="AL90" s="37"/>
      <c r="AM90" s="37"/>
      <c r="AN90" s="37"/>
      <c r="AO90" s="37"/>
      <c r="AP90" s="37"/>
      <c r="AQ90" s="37"/>
      <c r="AR90" s="37"/>
      <c r="AS90" s="37"/>
    </row>
    <row r="91" spans="1:45" ht="15" hidden="1" customHeight="1" x14ac:dyDescent="0.25">
      <c r="A91" s="7" t="s">
        <v>10</v>
      </c>
      <c r="B91" s="8">
        <f>IFERROR(AVERAGE(B79:B90),"")</f>
        <v>3.4</v>
      </c>
      <c r="C91" s="8">
        <f t="shared" ref="C91:K91" si="13">IFERROR(AVERAGE(C79:C90),"")</f>
        <v>9</v>
      </c>
      <c r="D91" s="8">
        <f t="shared" si="13"/>
        <v>6</v>
      </c>
      <c r="E91" s="8" t="str">
        <f t="shared" si="13"/>
        <v/>
      </c>
      <c r="F91" s="8" t="str">
        <f t="shared" si="13"/>
        <v/>
      </c>
      <c r="G91" s="8" t="str">
        <f t="shared" si="13"/>
        <v/>
      </c>
      <c r="H91" s="8" t="str">
        <f t="shared" si="13"/>
        <v/>
      </c>
      <c r="I91" s="8" t="str">
        <f t="shared" si="13"/>
        <v/>
      </c>
      <c r="J91" s="8" t="str">
        <f t="shared" si="13"/>
        <v/>
      </c>
      <c r="K91" s="8" t="str">
        <f t="shared" si="13"/>
        <v/>
      </c>
      <c r="L91" s="8"/>
      <c r="M91" s="8"/>
      <c r="N91" s="8"/>
      <c r="O91" s="8"/>
      <c r="P91" s="8"/>
      <c r="Q91" s="8"/>
      <c r="R91" s="8"/>
      <c r="S91" s="8"/>
      <c r="T91" s="8"/>
      <c r="U91" s="8"/>
      <c r="W91" s="7" t="s">
        <v>10</v>
      </c>
      <c r="X91" s="8">
        <f>IFERROR(AVERAGE(X79:X90),"")</f>
        <v>3.4</v>
      </c>
      <c r="Y91" s="8">
        <f t="shared" ref="Y91:AG91" si="14">IFERROR(AVERAGE(Y79:Y90),"")</f>
        <v>9</v>
      </c>
      <c r="Z91" s="8">
        <f t="shared" si="14"/>
        <v>6</v>
      </c>
      <c r="AA91" s="8" t="str">
        <f t="shared" si="14"/>
        <v/>
      </c>
      <c r="AB91" s="8" t="str">
        <f t="shared" si="14"/>
        <v/>
      </c>
      <c r="AC91" s="8" t="str">
        <f t="shared" si="14"/>
        <v/>
      </c>
      <c r="AD91" s="8" t="str">
        <f t="shared" si="14"/>
        <v/>
      </c>
      <c r="AE91" s="8" t="str">
        <f t="shared" si="14"/>
        <v/>
      </c>
      <c r="AF91" s="8" t="str">
        <f t="shared" si="14"/>
        <v/>
      </c>
      <c r="AG91" s="8" t="str">
        <f t="shared" si="14"/>
        <v/>
      </c>
      <c r="AI91" s="7" t="s">
        <v>10</v>
      </c>
      <c r="AJ91" s="8">
        <f>IFERROR(AVERAGE(AJ79:AJ90),"")</f>
        <v>3.4</v>
      </c>
      <c r="AK91" s="8">
        <f t="shared" ref="AK91:AS91" si="15">IFERROR(AVERAGE(AK79:AK90),"")</f>
        <v>9</v>
      </c>
      <c r="AL91" s="8">
        <f t="shared" si="15"/>
        <v>6</v>
      </c>
      <c r="AM91" s="8" t="str">
        <f t="shared" si="15"/>
        <v/>
      </c>
      <c r="AN91" s="8" t="str">
        <f t="shared" si="15"/>
        <v/>
      </c>
      <c r="AO91" s="8" t="str">
        <f t="shared" si="15"/>
        <v/>
      </c>
      <c r="AP91" s="8" t="str">
        <f t="shared" si="15"/>
        <v/>
      </c>
      <c r="AQ91" s="8" t="str">
        <f t="shared" si="15"/>
        <v/>
      </c>
      <c r="AR91" s="8" t="str">
        <f t="shared" si="15"/>
        <v/>
      </c>
      <c r="AS91" s="8" t="str">
        <f t="shared" si="15"/>
        <v/>
      </c>
    </row>
    <row r="93" spans="1:45" ht="15" hidden="1" customHeight="1" x14ac:dyDescent="0.25"/>
    <row r="94" spans="1:45" s="4" customFormat="1" ht="28.5" hidden="1" customHeight="1" x14ac:dyDescent="0.25">
      <c r="A94" s="14" t="s">
        <v>43</v>
      </c>
      <c r="B94" s="1" t="s">
        <v>0</v>
      </c>
      <c r="C94" s="1" t="s">
        <v>1</v>
      </c>
      <c r="D94" s="1" t="s">
        <v>2</v>
      </c>
      <c r="E94" s="1" t="s">
        <v>3</v>
      </c>
      <c r="F94" s="1" t="s">
        <v>4</v>
      </c>
      <c r="G94" s="1" t="s">
        <v>5</v>
      </c>
      <c r="H94" s="1" t="s">
        <v>6</v>
      </c>
      <c r="I94" s="1" t="s">
        <v>7</v>
      </c>
      <c r="J94" s="1" t="s">
        <v>8</v>
      </c>
      <c r="K94" s="1" t="s">
        <v>9</v>
      </c>
      <c r="L94" s="1"/>
      <c r="M94" s="1"/>
      <c r="N94" s="1"/>
      <c r="O94" s="1"/>
      <c r="P94" s="1"/>
      <c r="Q94" s="1"/>
      <c r="R94" s="1"/>
      <c r="S94" s="1"/>
      <c r="T94" s="1"/>
      <c r="U94" s="1"/>
      <c r="W94" s="14" t="s">
        <v>43</v>
      </c>
      <c r="X94" s="1" t="s">
        <v>0</v>
      </c>
      <c r="Y94" s="1" t="s">
        <v>1</v>
      </c>
      <c r="Z94" s="1" t="s">
        <v>2</v>
      </c>
      <c r="AA94" s="1" t="s">
        <v>3</v>
      </c>
      <c r="AB94" s="1" t="s">
        <v>4</v>
      </c>
      <c r="AC94" s="1" t="s">
        <v>5</v>
      </c>
      <c r="AD94" s="1" t="s">
        <v>6</v>
      </c>
      <c r="AE94" s="1" t="s">
        <v>7</v>
      </c>
      <c r="AF94" s="1" t="s">
        <v>8</v>
      </c>
      <c r="AG94" s="1" t="s">
        <v>9</v>
      </c>
      <c r="AI94" s="14" t="s">
        <v>43</v>
      </c>
      <c r="AJ94" s="1" t="s">
        <v>0</v>
      </c>
      <c r="AK94" s="1" t="s">
        <v>1</v>
      </c>
      <c r="AL94" s="1" t="s">
        <v>2</v>
      </c>
      <c r="AM94" s="1" t="s">
        <v>3</v>
      </c>
      <c r="AN94" s="1" t="s">
        <v>4</v>
      </c>
      <c r="AO94" s="1" t="s">
        <v>5</v>
      </c>
      <c r="AP94" s="1" t="s">
        <v>6</v>
      </c>
      <c r="AQ94" s="1" t="s">
        <v>7</v>
      </c>
      <c r="AR94" s="1" t="s">
        <v>8</v>
      </c>
      <c r="AS94" s="1" t="s">
        <v>9</v>
      </c>
    </row>
    <row r="95" spans="1:45" ht="15" hidden="1" customHeight="1" x14ac:dyDescent="0.25">
      <c r="A95" s="5" t="s">
        <v>11</v>
      </c>
      <c r="B95" s="36"/>
      <c r="C95" s="36"/>
      <c r="D95" s="36"/>
      <c r="E95" s="36"/>
      <c r="F95" s="36"/>
      <c r="G95" s="36"/>
      <c r="H95" s="36"/>
      <c r="I95" s="36"/>
      <c r="J95" s="36"/>
      <c r="K95" s="36"/>
      <c r="L95" s="36"/>
      <c r="M95" s="36"/>
      <c r="N95" s="36"/>
      <c r="O95" s="36"/>
      <c r="P95" s="36"/>
      <c r="Q95" s="36"/>
      <c r="R95" s="36"/>
      <c r="S95" s="36"/>
      <c r="T95" s="36"/>
      <c r="U95" s="36"/>
      <c r="W95" s="5" t="s">
        <v>11</v>
      </c>
      <c r="X95" s="36"/>
      <c r="Y95" s="36"/>
      <c r="Z95" s="36"/>
      <c r="AA95" s="36"/>
      <c r="AB95" s="36"/>
      <c r="AC95" s="36"/>
      <c r="AD95" s="36"/>
      <c r="AE95" s="36"/>
      <c r="AF95" s="36"/>
      <c r="AG95" s="36"/>
      <c r="AI95" s="5" t="s">
        <v>11</v>
      </c>
      <c r="AJ95" s="36"/>
      <c r="AK95" s="36"/>
      <c r="AL95" s="36"/>
      <c r="AM95" s="36"/>
      <c r="AN95" s="36"/>
      <c r="AO95" s="36"/>
      <c r="AP95" s="36"/>
      <c r="AQ95" s="36"/>
      <c r="AR95" s="36"/>
      <c r="AS95" s="36"/>
    </row>
    <row r="96" spans="1:45" ht="15" hidden="1" customHeight="1" x14ac:dyDescent="0.25">
      <c r="A96" s="10" t="s">
        <v>12</v>
      </c>
      <c r="B96" s="37"/>
      <c r="C96" s="37"/>
      <c r="D96" s="37"/>
      <c r="E96" s="37"/>
      <c r="F96" s="37"/>
      <c r="G96" s="37"/>
      <c r="H96" s="37"/>
      <c r="I96" s="37"/>
      <c r="J96" s="37"/>
      <c r="K96" s="37"/>
      <c r="L96" s="37"/>
      <c r="M96" s="37"/>
      <c r="N96" s="37"/>
      <c r="O96" s="37"/>
      <c r="P96" s="37"/>
      <c r="Q96" s="37"/>
      <c r="R96" s="37"/>
      <c r="S96" s="37"/>
      <c r="T96" s="37"/>
      <c r="U96" s="37"/>
      <c r="W96" s="10" t="s">
        <v>12</v>
      </c>
      <c r="X96" s="37"/>
      <c r="Y96" s="37"/>
      <c r="Z96" s="37"/>
      <c r="AA96" s="37"/>
      <c r="AB96" s="37"/>
      <c r="AC96" s="37"/>
      <c r="AD96" s="37"/>
      <c r="AE96" s="37"/>
      <c r="AF96" s="37"/>
      <c r="AG96" s="37"/>
      <c r="AI96" s="10" t="s">
        <v>12</v>
      </c>
      <c r="AJ96" s="37"/>
      <c r="AK96" s="37"/>
      <c r="AL96" s="37"/>
      <c r="AM96" s="37"/>
      <c r="AN96" s="37"/>
      <c r="AO96" s="37"/>
      <c r="AP96" s="37"/>
      <c r="AQ96" s="37"/>
      <c r="AR96" s="37"/>
      <c r="AS96" s="37"/>
    </row>
    <row r="97" spans="1:45" ht="15" hidden="1" customHeight="1" x14ac:dyDescent="0.25">
      <c r="A97" s="5" t="s">
        <v>13</v>
      </c>
      <c r="B97" s="36"/>
      <c r="C97" s="36"/>
      <c r="D97" s="36"/>
      <c r="E97" s="36"/>
      <c r="F97" s="36"/>
      <c r="G97" s="36"/>
      <c r="H97" s="36"/>
      <c r="I97" s="36"/>
      <c r="J97" s="36"/>
      <c r="K97" s="36"/>
      <c r="L97" s="36"/>
      <c r="M97" s="36"/>
      <c r="N97" s="36"/>
      <c r="O97" s="36"/>
      <c r="P97" s="36"/>
      <c r="Q97" s="36"/>
      <c r="R97" s="36"/>
      <c r="S97" s="36"/>
      <c r="T97" s="36"/>
      <c r="U97" s="36"/>
      <c r="W97" s="5" t="s">
        <v>13</v>
      </c>
      <c r="X97" s="36"/>
      <c r="Y97" s="36"/>
      <c r="Z97" s="36"/>
      <c r="AA97" s="36"/>
      <c r="AB97" s="36"/>
      <c r="AC97" s="36"/>
      <c r="AD97" s="36"/>
      <c r="AE97" s="36"/>
      <c r="AF97" s="36"/>
      <c r="AG97" s="36"/>
      <c r="AI97" s="5" t="s">
        <v>13</v>
      </c>
      <c r="AJ97" s="36"/>
      <c r="AK97" s="36"/>
      <c r="AL97" s="36"/>
      <c r="AM97" s="36"/>
      <c r="AN97" s="36"/>
      <c r="AO97" s="36"/>
      <c r="AP97" s="36"/>
      <c r="AQ97" s="36"/>
      <c r="AR97" s="36"/>
      <c r="AS97" s="36"/>
    </row>
    <row r="98" spans="1:45" ht="15" hidden="1" customHeight="1" x14ac:dyDescent="0.25">
      <c r="A98" s="10" t="s">
        <v>14</v>
      </c>
      <c r="B98" s="37"/>
      <c r="C98" s="37"/>
      <c r="D98" s="37"/>
      <c r="E98" s="37"/>
      <c r="F98" s="37"/>
      <c r="G98" s="37"/>
      <c r="H98" s="37"/>
      <c r="I98" s="37"/>
      <c r="J98" s="37"/>
      <c r="K98" s="37"/>
      <c r="L98" s="37"/>
      <c r="M98" s="37"/>
      <c r="N98" s="37"/>
      <c r="O98" s="37"/>
      <c r="P98" s="37"/>
      <c r="Q98" s="37"/>
      <c r="R98" s="37"/>
      <c r="S98" s="37"/>
      <c r="T98" s="37"/>
      <c r="U98" s="37"/>
      <c r="W98" s="10" t="s">
        <v>14</v>
      </c>
      <c r="X98" s="37"/>
      <c r="Y98" s="37"/>
      <c r="Z98" s="37"/>
      <c r="AA98" s="37"/>
      <c r="AB98" s="37"/>
      <c r="AC98" s="37"/>
      <c r="AD98" s="37"/>
      <c r="AE98" s="37"/>
      <c r="AF98" s="37"/>
      <c r="AG98" s="37"/>
      <c r="AI98" s="10" t="s">
        <v>14</v>
      </c>
      <c r="AJ98" s="37"/>
      <c r="AK98" s="37"/>
      <c r="AL98" s="37"/>
      <c r="AM98" s="37"/>
      <c r="AN98" s="37"/>
      <c r="AO98" s="37"/>
      <c r="AP98" s="37"/>
      <c r="AQ98" s="37"/>
      <c r="AR98" s="37"/>
      <c r="AS98" s="37"/>
    </row>
    <row r="99" spans="1:45" ht="15" hidden="1" customHeight="1" x14ac:dyDescent="0.25">
      <c r="A99" s="5" t="s">
        <v>15</v>
      </c>
      <c r="B99" s="36"/>
      <c r="C99" s="36"/>
      <c r="D99" s="36"/>
      <c r="E99" s="36"/>
      <c r="F99" s="36"/>
      <c r="G99" s="36"/>
      <c r="H99" s="36"/>
      <c r="I99" s="36"/>
      <c r="J99" s="36"/>
      <c r="K99" s="36"/>
      <c r="L99" s="36"/>
      <c r="M99" s="36"/>
      <c r="N99" s="36"/>
      <c r="O99" s="36"/>
      <c r="P99" s="36"/>
      <c r="Q99" s="36"/>
      <c r="R99" s="36"/>
      <c r="S99" s="36"/>
      <c r="T99" s="36"/>
      <c r="U99" s="36"/>
      <c r="W99" s="5" t="s">
        <v>15</v>
      </c>
      <c r="X99" s="36"/>
      <c r="Y99" s="36"/>
      <c r="Z99" s="36"/>
      <c r="AA99" s="36"/>
      <c r="AB99" s="36"/>
      <c r="AC99" s="36"/>
      <c r="AD99" s="36"/>
      <c r="AE99" s="36"/>
      <c r="AF99" s="36"/>
      <c r="AG99" s="36"/>
      <c r="AI99" s="5" t="s">
        <v>15</v>
      </c>
      <c r="AJ99" s="36"/>
      <c r="AK99" s="36"/>
      <c r="AL99" s="36"/>
      <c r="AM99" s="36"/>
      <c r="AN99" s="36"/>
      <c r="AO99" s="36"/>
      <c r="AP99" s="36"/>
      <c r="AQ99" s="36"/>
      <c r="AR99" s="36"/>
      <c r="AS99" s="36"/>
    </row>
    <row r="100" spans="1:45" ht="15" hidden="1" customHeight="1" x14ac:dyDescent="0.25">
      <c r="A100" s="10" t="s">
        <v>16</v>
      </c>
      <c r="B100" s="37"/>
      <c r="C100" s="37"/>
      <c r="D100" s="37"/>
      <c r="E100" s="37"/>
      <c r="F100" s="37"/>
      <c r="G100" s="37"/>
      <c r="H100" s="37"/>
      <c r="I100" s="37"/>
      <c r="J100" s="37"/>
      <c r="K100" s="37"/>
      <c r="L100" s="37"/>
      <c r="M100" s="37"/>
      <c r="N100" s="37"/>
      <c r="O100" s="37"/>
      <c r="P100" s="37"/>
      <c r="Q100" s="37"/>
      <c r="R100" s="37"/>
      <c r="S100" s="37"/>
      <c r="T100" s="37"/>
      <c r="U100" s="37"/>
      <c r="W100" s="10" t="s">
        <v>16</v>
      </c>
      <c r="X100" s="37"/>
      <c r="Y100" s="37"/>
      <c r="Z100" s="37"/>
      <c r="AA100" s="37"/>
      <c r="AB100" s="37"/>
      <c r="AC100" s="37"/>
      <c r="AD100" s="37"/>
      <c r="AE100" s="37"/>
      <c r="AF100" s="37"/>
      <c r="AG100" s="37"/>
      <c r="AI100" s="10" t="s">
        <v>16</v>
      </c>
      <c r="AJ100" s="37"/>
      <c r="AK100" s="37"/>
      <c r="AL100" s="37"/>
      <c r="AM100" s="37"/>
      <c r="AN100" s="37"/>
      <c r="AO100" s="37"/>
      <c r="AP100" s="37"/>
      <c r="AQ100" s="37"/>
      <c r="AR100" s="37"/>
      <c r="AS100" s="37"/>
    </row>
    <row r="101" spans="1:45" ht="15" hidden="1" customHeight="1" x14ac:dyDescent="0.25">
      <c r="A101" s="5" t="s">
        <v>17</v>
      </c>
      <c r="B101" s="36"/>
      <c r="C101" s="36"/>
      <c r="D101" s="36"/>
      <c r="E101" s="36"/>
      <c r="F101" s="36"/>
      <c r="G101" s="36"/>
      <c r="H101" s="36"/>
      <c r="I101" s="36"/>
      <c r="J101" s="36"/>
      <c r="K101" s="36"/>
      <c r="L101" s="36"/>
      <c r="M101" s="36"/>
      <c r="N101" s="36"/>
      <c r="O101" s="36"/>
      <c r="P101" s="36"/>
      <c r="Q101" s="36"/>
      <c r="R101" s="36"/>
      <c r="S101" s="36"/>
      <c r="T101" s="36"/>
      <c r="U101" s="36"/>
      <c r="W101" s="5" t="s">
        <v>17</v>
      </c>
      <c r="X101" s="36"/>
      <c r="Y101" s="36"/>
      <c r="Z101" s="36"/>
      <c r="AA101" s="36"/>
      <c r="AB101" s="36"/>
      <c r="AC101" s="36"/>
      <c r="AD101" s="36"/>
      <c r="AE101" s="36"/>
      <c r="AF101" s="36"/>
      <c r="AG101" s="36"/>
      <c r="AI101" s="5" t="s">
        <v>17</v>
      </c>
      <c r="AJ101" s="36"/>
      <c r="AK101" s="36"/>
      <c r="AL101" s="36"/>
      <c r="AM101" s="36"/>
      <c r="AN101" s="36"/>
      <c r="AO101" s="36"/>
      <c r="AP101" s="36"/>
      <c r="AQ101" s="36"/>
      <c r="AR101" s="36"/>
      <c r="AS101" s="36"/>
    </row>
    <row r="102" spans="1:45" ht="15" hidden="1" customHeight="1" x14ac:dyDescent="0.25">
      <c r="A102" s="10" t="s">
        <v>18</v>
      </c>
      <c r="B102" s="37"/>
      <c r="C102" s="37"/>
      <c r="D102" s="37"/>
      <c r="E102" s="37"/>
      <c r="F102" s="37"/>
      <c r="G102" s="37"/>
      <c r="H102" s="37"/>
      <c r="I102" s="37"/>
      <c r="J102" s="37"/>
      <c r="K102" s="37"/>
      <c r="L102" s="37"/>
      <c r="M102" s="37"/>
      <c r="N102" s="37"/>
      <c r="O102" s="37"/>
      <c r="P102" s="37"/>
      <c r="Q102" s="37"/>
      <c r="R102" s="37"/>
      <c r="S102" s="37"/>
      <c r="T102" s="37"/>
      <c r="U102" s="37"/>
      <c r="W102" s="10" t="s">
        <v>18</v>
      </c>
      <c r="X102" s="37"/>
      <c r="Y102" s="37"/>
      <c r="Z102" s="37"/>
      <c r="AA102" s="37"/>
      <c r="AB102" s="37"/>
      <c r="AC102" s="37"/>
      <c r="AD102" s="37"/>
      <c r="AE102" s="37"/>
      <c r="AF102" s="37"/>
      <c r="AG102" s="37"/>
      <c r="AI102" s="10" t="s">
        <v>18</v>
      </c>
      <c r="AJ102" s="37"/>
      <c r="AK102" s="37"/>
      <c r="AL102" s="37"/>
      <c r="AM102" s="37"/>
      <c r="AN102" s="37"/>
      <c r="AO102" s="37"/>
      <c r="AP102" s="37"/>
      <c r="AQ102" s="37"/>
      <c r="AR102" s="37"/>
      <c r="AS102" s="37"/>
    </row>
    <row r="103" spans="1:45" ht="15" hidden="1" customHeight="1" x14ac:dyDescent="0.25">
      <c r="A103" s="5" t="s">
        <v>19</v>
      </c>
      <c r="B103" s="36"/>
      <c r="C103" s="36"/>
      <c r="D103" s="36"/>
      <c r="E103" s="36"/>
      <c r="F103" s="36"/>
      <c r="G103" s="36"/>
      <c r="H103" s="36"/>
      <c r="I103" s="36"/>
      <c r="J103" s="36"/>
      <c r="K103" s="36"/>
      <c r="L103" s="36"/>
      <c r="M103" s="36"/>
      <c r="N103" s="36"/>
      <c r="O103" s="36"/>
      <c r="P103" s="36"/>
      <c r="Q103" s="36"/>
      <c r="R103" s="36"/>
      <c r="S103" s="36"/>
      <c r="T103" s="36"/>
      <c r="U103" s="36"/>
      <c r="W103" s="5" t="s">
        <v>19</v>
      </c>
      <c r="X103" s="36"/>
      <c r="Y103" s="36"/>
      <c r="Z103" s="36"/>
      <c r="AA103" s="36"/>
      <c r="AB103" s="36"/>
      <c r="AC103" s="36"/>
      <c r="AD103" s="36"/>
      <c r="AE103" s="36"/>
      <c r="AF103" s="36"/>
      <c r="AG103" s="36"/>
      <c r="AI103" s="5" t="s">
        <v>19</v>
      </c>
      <c r="AJ103" s="36"/>
      <c r="AK103" s="36"/>
      <c r="AL103" s="36"/>
      <c r="AM103" s="36"/>
      <c r="AN103" s="36"/>
      <c r="AO103" s="36"/>
      <c r="AP103" s="36"/>
      <c r="AQ103" s="36"/>
      <c r="AR103" s="36"/>
      <c r="AS103" s="36"/>
    </row>
    <row r="104" spans="1:45" ht="15" hidden="1" customHeight="1" x14ac:dyDescent="0.25">
      <c r="A104" s="10" t="s">
        <v>20</v>
      </c>
      <c r="B104" s="37"/>
      <c r="C104" s="37"/>
      <c r="D104" s="37"/>
      <c r="E104" s="37"/>
      <c r="F104" s="37"/>
      <c r="G104" s="37"/>
      <c r="H104" s="37"/>
      <c r="I104" s="37"/>
      <c r="J104" s="37"/>
      <c r="K104" s="37"/>
      <c r="L104" s="37"/>
      <c r="M104" s="37"/>
      <c r="N104" s="37"/>
      <c r="O104" s="37"/>
      <c r="P104" s="37"/>
      <c r="Q104" s="37"/>
      <c r="R104" s="37"/>
      <c r="S104" s="37"/>
      <c r="T104" s="37"/>
      <c r="U104" s="37"/>
      <c r="W104" s="10" t="s">
        <v>20</v>
      </c>
      <c r="X104" s="37"/>
      <c r="Y104" s="37"/>
      <c r="Z104" s="37"/>
      <c r="AA104" s="37"/>
      <c r="AB104" s="37"/>
      <c r="AC104" s="37"/>
      <c r="AD104" s="37"/>
      <c r="AE104" s="37"/>
      <c r="AF104" s="37"/>
      <c r="AG104" s="37"/>
      <c r="AI104" s="10" t="s">
        <v>20</v>
      </c>
      <c r="AJ104" s="37"/>
      <c r="AK104" s="37"/>
      <c r="AL104" s="37"/>
      <c r="AM104" s="37"/>
      <c r="AN104" s="37"/>
      <c r="AO104" s="37"/>
      <c r="AP104" s="37"/>
      <c r="AQ104" s="37"/>
      <c r="AR104" s="37"/>
      <c r="AS104" s="37"/>
    </row>
    <row r="105" spans="1:45" ht="15" hidden="1" customHeight="1" x14ac:dyDescent="0.25">
      <c r="A105" s="5" t="s">
        <v>40</v>
      </c>
      <c r="B105" s="36"/>
      <c r="C105" s="36"/>
      <c r="D105" s="36"/>
      <c r="E105" s="36"/>
      <c r="F105" s="36"/>
      <c r="G105" s="36"/>
      <c r="H105" s="36"/>
      <c r="I105" s="36"/>
      <c r="J105" s="36"/>
      <c r="K105" s="36"/>
      <c r="L105" s="36"/>
      <c r="M105" s="36"/>
      <c r="N105" s="36"/>
      <c r="O105" s="36"/>
      <c r="P105" s="36"/>
      <c r="Q105" s="36"/>
      <c r="R105" s="36"/>
      <c r="S105" s="36"/>
      <c r="T105" s="36"/>
      <c r="U105" s="36"/>
      <c r="W105" s="5" t="s">
        <v>40</v>
      </c>
      <c r="X105" s="36"/>
      <c r="Y105" s="36"/>
      <c r="Z105" s="36"/>
      <c r="AA105" s="36"/>
      <c r="AB105" s="36"/>
      <c r="AC105" s="36"/>
      <c r="AD105" s="36"/>
      <c r="AE105" s="36"/>
      <c r="AF105" s="36"/>
      <c r="AG105" s="36"/>
      <c r="AI105" s="5" t="s">
        <v>40</v>
      </c>
      <c r="AJ105" s="36"/>
      <c r="AK105" s="36"/>
      <c r="AL105" s="36"/>
      <c r="AM105" s="36"/>
      <c r="AN105" s="36"/>
      <c r="AO105" s="36"/>
      <c r="AP105" s="36"/>
      <c r="AQ105" s="36"/>
      <c r="AR105" s="36"/>
      <c r="AS105" s="36"/>
    </row>
    <row r="106" spans="1:45" ht="15" hidden="1" customHeight="1" x14ac:dyDescent="0.25">
      <c r="A106" s="10" t="s">
        <v>41</v>
      </c>
      <c r="B106" s="37"/>
      <c r="C106" s="37"/>
      <c r="D106" s="37"/>
      <c r="E106" s="37"/>
      <c r="F106" s="37"/>
      <c r="G106" s="37"/>
      <c r="H106" s="37"/>
      <c r="I106" s="37"/>
      <c r="J106" s="37"/>
      <c r="K106" s="37"/>
      <c r="L106" s="37"/>
      <c r="M106" s="37"/>
      <c r="N106" s="37"/>
      <c r="O106" s="37"/>
      <c r="P106" s="37"/>
      <c r="Q106" s="37"/>
      <c r="R106" s="37"/>
      <c r="S106" s="37"/>
      <c r="T106" s="37"/>
      <c r="U106" s="37"/>
      <c r="W106" s="10" t="s">
        <v>41</v>
      </c>
      <c r="X106" s="37"/>
      <c r="Y106" s="37"/>
      <c r="Z106" s="37"/>
      <c r="AA106" s="37"/>
      <c r="AB106" s="37"/>
      <c r="AC106" s="37"/>
      <c r="AD106" s="37"/>
      <c r="AE106" s="37"/>
      <c r="AF106" s="37"/>
      <c r="AG106" s="37"/>
      <c r="AI106" s="10" t="s">
        <v>41</v>
      </c>
      <c r="AJ106" s="37"/>
      <c r="AK106" s="37"/>
      <c r="AL106" s="37"/>
      <c r="AM106" s="37"/>
      <c r="AN106" s="37"/>
      <c r="AO106" s="37"/>
      <c r="AP106" s="37"/>
      <c r="AQ106" s="37"/>
      <c r="AR106" s="37"/>
      <c r="AS106" s="37"/>
    </row>
    <row r="107" spans="1:45" ht="15" hidden="1" customHeight="1" x14ac:dyDescent="0.25">
      <c r="A107" s="7" t="s">
        <v>10</v>
      </c>
      <c r="B107" s="8" t="str">
        <f>IFERROR(AVERAGE(B95:B106),"")</f>
        <v/>
      </c>
      <c r="C107" s="8" t="str">
        <f t="shared" ref="C107:K107" si="16">IFERROR(AVERAGE(C95:C106),"")</f>
        <v/>
      </c>
      <c r="D107" s="8" t="str">
        <f t="shared" si="16"/>
        <v/>
      </c>
      <c r="E107" s="8" t="str">
        <f t="shared" si="16"/>
        <v/>
      </c>
      <c r="F107" s="8" t="str">
        <f t="shared" si="16"/>
        <v/>
      </c>
      <c r="G107" s="8" t="str">
        <f t="shared" si="16"/>
        <v/>
      </c>
      <c r="H107" s="8" t="str">
        <f t="shared" si="16"/>
        <v/>
      </c>
      <c r="I107" s="8" t="str">
        <f t="shared" si="16"/>
        <v/>
      </c>
      <c r="J107" s="8" t="str">
        <f t="shared" si="16"/>
        <v/>
      </c>
      <c r="K107" s="8" t="str">
        <f t="shared" si="16"/>
        <v/>
      </c>
      <c r="L107" s="8"/>
      <c r="M107" s="8"/>
      <c r="N107" s="8"/>
      <c r="O107" s="8"/>
      <c r="P107" s="8"/>
      <c r="Q107" s="8"/>
      <c r="R107" s="8"/>
      <c r="S107" s="8"/>
      <c r="T107" s="8"/>
      <c r="U107" s="8"/>
      <c r="W107" s="7" t="s">
        <v>10</v>
      </c>
      <c r="X107" s="8" t="str">
        <f>IFERROR(AVERAGE(X95:X106),"")</f>
        <v/>
      </c>
      <c r="Y107" s="8" t="str">
        <f t="shared" ref="Y107:AG107" si="17">IFERROR(AVERAGE(Y95:Y106),"")</f>
        <v/>
      </c>
      <c r="Z107" s="8" t="str">
        <f t="shared" si="17"/>
        <v/>
      </c>
      <c r="AA107" s="8" t="str">
        <f t="shared" si="17"/>
        <v/>
      </c>
      <c r="AB107" s="8" t="str">
        <f t="shared" si="17"/>
        <v/>
      </c>
      <c r="AC107" s="8" t="str">
        <f t="shared" si="17"/>
        <v/>
      </c>
      <c r="AD107" s="8" t="str">
        <f t="shared" si="17"/>
        <v/>
      </c>
      <c r="AE107" s="8" t="str">
        <f t="shared" si="17"/>
        <v/>
      </c>
      <c r="AF107" s="8" t="str">
        <f t="shared" si="17"/>
        <v/>
      </c>
      <c r="AG107" s="8" t="str">
        <f t="shared" si="17"/>
        <v/>
      </c>
      <c r="AI107" s="7" t="s">
        <v>10</v>
      </c>
      <c r="AJ107" s="8" t="str">
        <f>IFERROR(AVERAGE(AJ95:AJ106),"")</f>
        <v/>
      </c>
      <c r="AK107" s="8" t="str">
        <f t="shared" ref="AK107:AS107" si="18">IFERROR(AVERAGE(AK95:AK106),"")</f>
        <v/>
      </c>
      <c r="AL107" s="8" t="str">
        <f t="shared" si="18"/>
        <v/>
      </c>
      <c r="AM107" s="8" t="str">
        <f t="shared" si="18"/>
        <v/>
      </c>
      <c r="AN107" s="8" t="str">
        <f t="shared" si="18"/>
        <v/>
      </c>
      <c r="AO107" s="8" t="str">
        <f t="shared" si="18"/>
        <v/>
      </c>
      <c r="AP107" s="8" t="str">
        <f t="shared" si="18"/>
        <v/>
      </c>
      <c r="AQ107" s="8" t="str">
        <f t="shared" si="18"/>
        <v/>
      </c>
      <c r="AR107" s="8" t="str">
        <f t="shared" si="18"/>
        <v/>
      </c>
      <c r="AS107" s="8" t="str">
        <f t="shared" si="18"/>
        <v/>
      </c>
    </row>
    <row r="108" spans="1:45" ht="15" hidden="1" customHeight="1" x14ac:dyDescent="0.25"/>
  </sheetData>
  <dataValidations count="1">
    <dataValidation type="list" allowBlank="1" showInputMessage="1" showErrorMessage="1" sqref="B3:K15 X3:AG15 AJ3:AS15">
      <formula1>"Pass, Fail"</formula1>
    </dataValidation>
  </dataValidation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8"/>
  <sheetViews>
    <sheetView workbookViewId="0">
      <selection activeCell="AA7" sqref="AA7"/>
    </sheetView>
  </sheetViews>
  <sheetFormatPr defaultRowHeight="15" x14ac:dyDescent="0.25"/>
  <cols>
    <col min="9" max="10" width="9.140625" customWidth="1"/>
    <col min="11" max="11" width="14.85546875" customWidth="1"/>
    <col min="12" max="12" width="5.7109375" customWidth="1"/>
    <col min="19" max="19" width="9.140625" customWidth="1"/>
    <col min="20" max="20" width="3.140625" customWidth="1"/>
    <col min="21" max="23" width="9.140625" customWidth="1"/>
    <col min="32" max="33" width="9.140625" customWidth="1"/>
    <col min="34" max="34" width="14.85546875" customWidth="1"/>
  </cols>
  <sheetData>
    <row r="1" spans="1:34" ht="31.5" x14ac:dyDescent="0.5">
      <c r="A1" s="97" t="s">
        <v>92</v>
      </c>
    </row>
    <row r="2" spans="1:34" ht="26.25" x14ac:dyDescent="0.4">
      <c r="B2" s="307" t="s">
        <v>88</v>
      </c>
      <c r="C2" s="307"/>
      <c r="D2" s="307"/>
      <c r="E2" s="307"/>
      <c r="F2" s="307"/>
      <c r="G2" s="307"/>
      <c r="H2" s="307"/>
      <c r="I2" s="307"/>
      <c r="J2" s="307"/>
      <c r="K2" s="307"/>
      <c r="M2" s="308" t="s">
        <v>89</v>
      </c>
      <c r="N2" s="308"/>
      <c r="O2" s="308"/>
      <c r="P2" s="308"/>
      <c r="Q2" s="308"/>
      <c r="R2" s="308"/>
      <c r="S2" s="308"/>
      <c r="T2" s="308"/>
      <c r="Y2" s="309" t="s">
        <v>90</v>
      </c>
      <c r="Z2" s="309"/>
      <c r="AA2" s="309"/>
      <c r="AB2" s="309"/>
      <c r="AC2" s="309"/>
      <c r="AD2" s="309"/>
      <c r="AE2" s="309"/>
    </row>
    <row r="3" spans="1:34" ht="15.75" thickBot="1" x14ac:dyDescent="0.3">
      <c r="B3" s="83" t="s">
        <v>87</v>
      </c>
      <c r="M3" s="83" t="s">
        <v>87</v>
      </c>
      <c r="Y3" s="83" t="s">
        <v>87</v>
      </c>
    </row>
    <row r="4" spans="1:34" ht="15.75" customHeight="1" thickBot="1" x14ac:dyDescent="0.3">
      <c r="B4" s="310" t="s">
        <v>62</v>
      </c>
      <c r="C4" s="311"/>
      <c r="D4" s="316" t="s">
        <v>63</v>
      </c>
      <c r="E4" s="317"/>
      <c r="F4" s="317"/>
      <c r="G4" s="317"/>
      <c r="H4" s="317"/>
      <c r="I4" s="85" t="s">
        <v>64</v>
      </c>
      <c r="J4" s="318" t="s">
        <v>65</v>
      </c>
      <c r="K4" s="319"/>
      <c r="M4" s="310" t="s">
        <v>62</v>
      </c>
      <c r="N4" s="311"/>
      <c r="O4" s="316" t="s">
        <v>63</v>
      </c>
      <c r="P4" s="317"/>
      <c r="Q4" s="317"/>
      <c r="R4" s="317"/>
      <c r="S4" s="317"/>
      <c r="T4" s="320"/>
      <c r="U4" s="85" t="s">
        <v>64</v>
      </c>
      <c r="V4" s="318" t="s">
        <v>65</v>
      </c>
      <c r="W4" s="319"/>
      <c r="Y4" s="310" t="s">
        <v>62</v>
      </c>
      <c r="Z4" s="311"/>
      <c r="AA4" s="316" t="s">
        <v>63</v>
      </c>
      <c r="AB4" s="317"/>
      <c r="AC4" s="317"/>
      <c r="AD4" s="317"/>
      <c r="AE4" s="317"/>
      <c r="AF4" s="85" t="s">
        <v>64</v>
      </c>
      <c r="AG4" s="318" t="s">
        <v>65</v>
      </c>
      <c r="AH4" s="319"/>
    </row>
    <row r="5" spans="1:34" ht="24" x14ac:dyDescent="0.25">
      <c r="B5" s="312"/>
      <c r="C5" s="313"/>
      <c r="D5" s="321" t="s">
        <v>66</v>
      </c>
      <c r="E5" s="321" t="s">
        <v>67</v>
      </c>
      <c r="F5" s="310" t="s">
        <v>68</v>
      </c>
      <c r="G5" s="321" t="s">
        <v>69</v>
      </c>
      <c r="H5" s="310" t="s">
        <v>70</v>
      </c>
      <c r="I5" s="321"/>
      <c r="J5" s="321" t="s">
        <v>71</v>
      </c>
      <c r="K5" s="84" t="s">
        <v>72</v>
      </c>
      <c r="M5" s="312"/>
      <c r="N5" s="313"/>
      <c r="O5" s="321" t="s">
        <v>66</v>
      </c>
      <c r="P5" s="321" t="s">
        <v>67</v>
      </c>
      <c r="Q5" s="310" t="s">
        <v>68</v>
      </c>
      <c r="R5" s="321" t="s">
        <v>69</v>
      </c>
      <c r="S5" s="310" t="s">
        <v>70</v>
      </c>
      <c r="T5" s="311"/>
      <c r="U5" s="321"/>
      <c r="V5" s="321" t="s">
        <v>71</v>
      </c>
      <c r="W5" s="84" t="s">
        <v>72</v>
      </c>
      <c r="Y5" s="312"/>
      <c r="Z5" s="313"/>
      <c r="AA5" s="321" t="s">
        <v>66</v>
      </c>
      <c r="AB5" s="321" t="s">
        <v>67</v>
      </c>
      <c r="AC5" s="310" t="s">
        <v>68</v>
      </c>
      <c r="AD5" s="321" t="s">
        <v>69</v>
      </c>
      <c r="AE5" s="310" t="s">
        <v>70</v>
      </c>
      <c r="AF5" s="321"/>
      <c r="AG5" s="321" t="s">
        <v>71</v>
      </c>
      <c r="AH5" s="84" t="s">
        <v>72</v>
      </c>
    </row>
    <row r="6" spans="1:34" ht="23.25" thickBot="1" x14ac:dyDescent="0.3">
      <c r="B6" s="314"/>
      <c r="C6" s="315"/>
      <c r="D6" s="322"/>
      <c r="E6" s="322"/>
      <c r="F6" s="314"/>
      <c r="G6" s="322"/>
      <c r="H6" s="314"/>
      <c r="I6" s="322"/>
      <c r="J6" s="322"/>
      <c r="K6" s="78" t="s">
        <v>73</v>
      </c>
      <c r="M6" s="314"/>
      <c r="N6" s="315"/>
      <c r="O6" s="322"/>
      <c r="P6" s="322"/>
      <c r="Q6" s="314"/>
      <c r="R6" s="322"/>
      <c r="S6" s="314"/>
      <c r="T6" s="315"/>
      <c r="U6" s="322"/>
      <c r="V6" s="322"/>
      <c r="W6" s="78" t="s">
        <v>73</v>
      </c>
      <c r="Y6" s="314"/>
      <c r="Z6" s="315"/>
      <c r="AA6" s="322"/>
      <c r="AB6" s="322"/>
      <c r="AC6" s="314"/>
      <c r="AD6" s="322"/>
      <c r="AE6" s="314"/>
      <c r="AF6" s="322"/>
      <c r="AG6" s="322"/>
      <c r="AH6" s="78" t="s">
        <v>73</v>
      </c>
    </row>
    <row r="7" spans="1:34" ht="63" customHeight="1" thickBot="1" x14ac:dyDescent="0.3">
      <c r="B7" s="323" t="s">
        <v>74</v>
      </c>
      <c r="C7" s="324"/>
      <c r="D7" s="93">
        <v>21.41</v>
      </c>
      <c r="E7" s="93">
        <v>22.08</v>
      </c>
      <c r="F7" s="94">
        <v>22.74</v>
      </c>
      <c r="G7" s="93">
        <v>23.43</v>
      </c>
      <c r="H7" s="94">
        <v>24.15</v>
      </c>
      <c r="I7" s="95">
        <f t="shared" ref="I7:I13" si="0">SUM(D7:H7)</f>
        <v>113.81</v>
      </c>
      <c r="J7" s="81">
        <v>1406</v>
      </c>
      <c r="K7" s="96">
        <f t="shared" ref="K7:K13" si="1">I7*J7</f>
        <v>160016.86000000002</v>
      </c>
      <c r="M7" s="323" t="s">
        <v>74</v>
      </c>
      <c r="N7" s="324"/>
      <c r="O7" s="79"/>
      <c r="P7" s="79"/>
      <c r="Q7" s="92"/>
      <c r="R7" s="79"/>
      <c r="S7" s="325"/>
      <c r="T7" s="326"/>
      <c r="U7" s="80">
        <f t="shared" ref="U7:U13" si="2">SUM(O7:T7)</f>
        <v>0</v>
      </c>
      <c r="V7" s="81">
        <v>1406</v>
      </c>
      <c r="W7" s="82">
        <f>U7*V7</f>
        <v>0</v>
      </c>
      <c r="Y7" s="323" t="s">
        <v>74</v>
      </c>
      <c r="Z7" s="324"/>
      <c r="AA7" s="141"/>
      <c r="AB7" s="141"/>
      <c r="AC7" s="142"/>
      <c r="AD7" s="141"/>
      <c r="AE7" s="142"/>
      <c r="AF7" s="80">
        <f t="shared" ref="AF7:AF13" si="3">SUM(AA7:AE7)</f>
        <v>0</v>
      </c>
      <c r="AG7" s="81">
        <v>1406</v>
      </c>
      <c r="AH7" s="82">
        <f>AF7*AG7</f>
        <v>0</v>
      </c>
    </row>
    <row r="8" spans="1:34" ht="63" customHeight="1" thickBot="1" x14ac:dyDescent="0.3">
      <c r="B8" s="323" t="s">
        <v>75</v>
      </c>
      <c r="C8" s="324"/>
      <c r="D8" s="98">
        <v>22.4</v>
      </c>
      <c r="E8" s="98">
        <v>23.1</v>
      </c>
      <c r="F8" s="99">
        <v>23.79</v>
      </c>
      <c r="G8" s="98">
        <v>24.51</v>
      </c>
      <c r="H8" s="99">
        <v>25.26</v>
      </c>
      <c r="I8" s="100">
        <f t="shared" si="0"/>
        <v>119.06</v>
      </c>
      <c r="J8" s="102">
        <v>150</v>
      </c>
      <c r="K8" s="101">
        <f t="shared" si="1"/>
        <v>17859</v>
      </c>
      <c r="M8" s="323" t="s">
        <v>75</v>
      </c>
      <c r="N8" s="324"/>
      <c r="O8" s="79"/>
      <c r="P8" s="79"/>
      <c r="Q8" s="92"/>
      <c r="R8" s="79"/>
      <c r="S8" s="325"/>
      <c r="T8" s="326"/>
      <c r="U8" s="80">
        <f t="shared" si="2"/>
        <v>0</v>
      </c>
      <c r="V8" s="81">
        <v>150</v>
      </c>
      <c r="W8" s="82">
        <f t="shared" ref="W8:W13" si="4">U8*V8</f>
        <v>0</v>
      </c>
      <c r="Y8" s="323" t="s">
        <v>75</v>
      </c>
      <c r="Z8" s="324"/>
      <c r="AA8" s="141"/>
      <c r="AB8" s="141"/>
      <c r="AC8" s="142"/>
      <c r="AD8" s="141"/>
      <c r="AE8" s="142"/>
      <c r="AF8" s="80">
        <f t="shared" si="3"/>
        <v>0</v>
      </c>
      <c r="AG8" s="81">
        <v>150</v>
      </c>
      <c r="AH8" s="82">
        <f t="shared" ref="AH8:AH13" si="5">AF8*AG8</f>
        <v>0</v>
      </c>
    </row>
    <row r="9" spans="1:34" ht="63" customHeight="1" thickBot="1" x14ac:dyDescent="0.3">
      <c r="B9" s="323" t="s">
        <v>76</v>
      </c>
      <c r="C9" s="324"/>
      <c r="D9" s="93">
        <v>23.61</v>
      </c>
      <c r="E9" s="93">
        <v>24.34</v>
      </c>
      <c r="F9" s="94">
        <v>25.07</v>
      </c>
      <c r="G9" s="93">
        <v>25.83</v>
      </c>
      <c r="H9" s="94">
        <v>26.63</v>
      </c>
      <c r="I9" s="95">
        <f t="shared" si="0"/>
        <v>125.48</v>
      </c>
      <c r="J9" s="81">
        <v>30</v>
      </c>
      <c r="K9" s="96">
        <f t="shared" si="1"/>
        <v>3764.4</v>
      </c>
      <c r="M9" s="323" t="s">
        <v>76</v>
      </c>
      <c r="N9" s="324"/>
      <c r="O9" s="79"/>
      <c r="P9" s="79"/>
      <c r="Q9" s="92"/>
      <c r="R9" s="79"/>
      <c r="S9" s="325"/>
      <c r="T9" s="326"/>
      <c r="U9" s="80">
        <f t="shared" si="2"/>
        <v>0</v>
      </c>
      <c r="V9" s="81">
        <v>30</v>
      </c>
      <c r="W9" s="82">
        <f t="shared" si="4"/>
        <v>0</v>
      </c>
      <c r="Y9" s="323" t="s">
        <v>76</v>
      </c>
      <c r="Z9" s="324"/>
      <c r="AA9" s="141"/>
      <c r="AB9" s="141"/>
      <c r="AC9" s="142"/>
      <c r="AD9" s="141"/>
      <c r="AE9" s="142"/>
      <c r="AF9" s="80">
        <f t="shared" si="3"/>
        <v>0</v>
      </c>
      <c r="AG9" s="81">
        <v>30</v>
      </c>
      <c r="AH9" s="82">
        <f t="shared" si="5"/>
        <v>0</v>
      </c>
    </row>
    <row r="10" spans="1:34" ht="63" customHeight="1" thickBot="1" x14ac:dyDescent="0.3">
      <c r="B10" s="323" t="s">
        <v>77</v>
      </c>
      <c r="C10" s="324"/>
      <c r="D10" s="93">
        <v>24.96</v>
      </c>
      <c r="E10" s="93">
        <v>25.73</v>
      </c>
      <c r="F10" s="94">
        <v>26.5</v>
      </c>
      <c r="G10" s="93">
        <v>27.3</v>
      </c>
      <c r="H10" s="94">
        <v>28.14</v>
      </c>
      <c r="I10" s="95">
        <f t="shared" si="0"/>
        <v>132.63</v>
      </c>
      <c r="J10" s="81">
        <v>30</v>
      </c>
      <c r="K10" s="96">
        <f t="shared" si="1"/>
        <v>3978.8999999999996</v>
      </c>
      <c r="M10" s="323" t="s">
        <v>77</v>
      </c>
      <c r="N10" s="324"/>
      <c r="O10" s="79"/>
      <c r="P10" s="79"/>
      <c r="Q10" s="92"/>
      <c r="R10" s="79"/>
      <c r="S10" s="325"/>
      <c r="T10" s="326"/>
      <c r="U10" s="80">
        <f t="shared" si="2"/>
        <v>0</v>
      </c>
      <c r="V10" s="81">
        <v>30</v>
      </c>
      <c r="W10" s="82">
        <f t="shared" si="4"/>
        <v>0</v>
      </c>
      <c r="Y10" s="323" t="s">
        <v>77</v>
      </c>
      <c r="Z10" s="324"/>
      <c r="AA10" s="141"/>
      <c r="AB10" s="141"/>
      <c r="AC10" s="142"/>
      <c r="AD10" s="141"/>
      <c r="AE10" s="142"/>
      <c r="AF10" s="80">
        <f t="shared" si="3"/>
        <v>0</v>
      </c>
      <c r="AG10" s="81">
        <v>30</v>
      </c>
      <c r="AH10" s="82">
        <f t="shared" si="5"/>
        <v>0</v>
      </c>
    </row>
    <row r="11" spans="1:34" ht="63" customHeight="1" thickBot="1" x14ac:dyDescent="0.3">
      <c r="B11" s="323" t="s">
        <v>78</v>
      </c>
      <c r="C11" s="324"/>
      <c r="D11" s="93">
        <v>21.3</v>
      </c>
      <c r="E11" s="93">
        <v>21.96</v>
      </c>
      <c r="F11" s="94">
        <v>22.62</v>
      </c>
      <c r="G11" s="93">
        <v>23.31</v>
      </c>
      <c r="H11" s="94">
        <v>24.03</v>
      </c>
      <c r="I11" s="95">
        <f t="shared" si="0"/>
        <v>113.22000000000001</v>
      </c>
      <c r="J11" s="81">
        <v>150</v>
      </c>
      <c r="K11" s="96">
        <f t="shared" si="1"/>
        <v>16983.000000000004</v>
      </c>
      <c r="M11" s="323" t="s">
        <v>78</v>
      </c>
      <c r="N11" s="324"/>
      <c r="O11" s="79"/>
      <c r="P11" s="79"/>
      <c r="Q11" s="92"/>
      <c r="R11" s="79"/>
      <c r="S11" s="325"/>
      <c r="T11" s="326"/>
      <c r="U11" s="80">
        <f t="shared" si="2"/>
        <v>0</v>
      </c>
      <c r="V11" s="81">
        <v>150</v>
      </c>
      <c r="W11" s="82">
        <f t="shared" si="4"/>
        <v>0</v>
      </c>
      <c r="Y11" s="323" t="s">
        <v>78</v>
      </c>
      <c r="Z11" s="324"/>
      <c r="AA11" s="141"/>
      <c r="AB11" s="141"/>
      <c r="AC11" s="142"/>
      <c r="AD11" s="141"/>
      <c r="AE11" s="142"/>
      <c r="AF11" s="80">
        <f t="shared" si="3"/>
        <v>0</v>
      </c>
      <c r="AG11" s="81">
        <v>150</v>
      </c>
      <c r="AH11" s="82">
        <f t="shared" si="5"/>
        <v>0</v>
      </c>
    </row>
    <row r="12" spans="1:34" ht="63" customHeight="1" thickBot="1" x14ac:dyDescent="0.3">
      <c r="B12" s="323" t="s">
        <v>79</v>
      </c>
      <c r="C12" s="324"/>
      <c r="D12" s="93">
        <v>20.32</v>
      </c>
      <c r="E12" s="93">
        <v>20.94</v>
      </c>
      <c r="F12" s="94">
        <v>21.57</v>
      </c>
      <c r="G12" s="93">
        <v>22.23</v>
      </c>
      <c r="H12" s="94">
        <v>22.91</v>
      </c>
      <c r="I12" s="95">
        <f t="shared" si="0"/>
        <v>107.97</v>
      </c>
      <c r="J12" s="81">
        <v>30</v>
      </c>
      <c r="K12" s="96">
        <f t="shared" si="1"/>
        <v>3239.1</v>
      </c>
      <c r="M12" s="323" t="s">
        <v>79</v>
      </c>
      <c r="N12" s="324"/>
      <c r="O12" s="79"/>
      <c r="P12" s="79"/>
      <c r="Q12" s="92"/>
      <c r="R12" s="79"/>
      <c r="S12" s="325"/>
      <c r="T12" s="326"/>
      <c r="U12" s="80">
        <f t="shared" si="2"/>
        <v>0</v>
      </c>
      <c r="V12" s="81">
        <v>30</v>
      </c>
      <c r="W12" s="82">
        <f t="shared" si="4"/>
        <v>0</v>
      </c>
      <c r="Y12" s="323" t="s">
        <v>79</v>
      </c>
      <c r="Z12" s="324"/>
      <c r="AA12" s="141"/>
      <c r="AB12" s="141"/>
      <c r="AC12" s="142"/>
      <c r="AD12" s="141"/>
      <c r="AE12" s="142"/>
      <c r="AF12" s="80">
        <f t="shared" si="3"/>
        <v>0</v>
      </c>
      <c r="AG12" s="81">
        <v>30</v>
      </c>
      <c r="AH12" s="82">
        <f t="shared" si="5"/>
        <v>0</v>
      </c>
    </row>
    <row r="13" spans="1:34" ht="63" customHeight="1" thickBot="1" x14ac:dyDescent="0.3">
      <c r="B13" s="323" t="s">
        <v>80</v>
      </c>
      <c r="C13" s="324"/>
      <c r="D13" s="93">
        <v>19.420000000000002</v>
      </c>
      <c r="E13" s="93">
        <v>20.02</v>
      </c>
      <c r="F13" s="94">
        <v>20.61</v>
      </c>
      <c r="G13" s="93">
        <v>21.24</v>
      </c>
      <c r="H13" s="94">
        <v>21.9</v>
      </c>
      <c r="I13" s="95">
        <f t="shared" si="0"/>
        <v>103.19</v>
      </c>
      <c r="J13" s="81">
        <v>30</v>
      </c>
      <c r="K13" s="96">
        <f t="shared" si="1"/>
        <v>3095.7</v>
      </c>
      <c r="M13" s="323" t="s">
        <v>80</v>
      </c>
      <c r="N13" s="324"/>
      <c r="O13" s="79"/>
      <c r="P13" s="79"/>
      <c r="Q13" s="92"/>
      <c r="R13" s="79"/>
      <c r="S13" s="325"/>
      <c r="T13" s="326"/>
      <c r="U13" s="80">
        <f t="shared" si="2"/>
        <v>0</v>
      </c>
      <c r="V13" s="81">
        <v>30</v>
      </c>
      <c r="W13" s="82">
        <f t="shared" si="4"/>
        <v>0</v>
      </c>
      <c r="Y13" s="323" t="s">
        <v>80</v>
      </c>
      <c r="Z13" s="324"/>
      <c r="AA13" s="141"/>
      <c r="AB13" s="141"/>
      <c r="AC13" s="142"/>
      <c r="AD13" s="141"/>
      <c r="AE13" s="142"/>
      <c r="AF13" s="80">
        <f t="shared" si="3"/>
        <v>0</v>
      </c>
      <c r="AG13" s="81">
        <v>30</v>
      </c>
      <c r="AH13" s="82">
        <f t="shared" si="5"/>
        <v>0</v>
      </c>
    </row>
    <row r="14" spans="1:34" ht="28.5" customHeight="1" x14ac:dyDescent="0.25">
      <c r="B14" s="332" t="s">
        <v>81</v>
      </c>
      <c r="C14" s="333"/>
      <c r="D14" s="333"/>
      <c r="E14" s="333"/>
      <c r="F14" s="333"/>
      <c r="G14" s="333"/>
      <c r="H14" s="333"/>
      <c r="I14" s="333"/>
      <c r="J14" s="334"/>
      <c r="K14" s="337">
        <f>SUM(K7:K13)</f>
        <v>208936.96000000002</v>
      </c>
      <c r="M14" s="332" t="s">
        <v>81</v>
      </c>
      <c r="N14" s="333"/>
      <c r="O14" s="333"/>
      <c r="P14" s="333"/>
      <c r="Q14" s="333"/>
      <c r="R14" s="333"/>
      <c r="S14" s="333"/>
      <c r="T14" s="333"/>
      <c r="U14" s="333"/>
      <c r="V14" s="334"/>
      <c r="W14" s="327">
        <f>SUM(W7:W13)</f>
        <v>0</v>
      </c>
      <c r="Y14" s="332" t="s">
        <v>81</v>
      </c>
      <c r="Z14" s="333"/>
      <c r="AA14" s="333"/>
      <c r="AB14" s="333"/>
      <c r="AC14" s="333"/>
      <c r="AD14" s="333"/>
      <c r="AE14" s="333"/>
      <c r="AF14" s="333"/>
      <c r="AG14" s="334"/>
      <c r="AH14" s="327">
        <f>SUM(AH7:AH13)</f>
        <v>0</v>
      </c>
    </row>
    <row r="15" spans="1:34" ht="28.5" customHeight="1" thickBot="1" x14ac:dyDescent="0.3">
      <c r="B15" s="329" t="s">
        <v>82</v>
      </c>
      <c r="C15" s="330"/>
      <c r="D15" s="330"/>
      <c r="E15" s="330"/>
      <c r="F15" s="330"/>
      <c r="G15" s="330"/>
      <c r="H15" s="330"/>
      <c r="I15" s="330"/>
      <c r="J15" s="331"/>
      <c r="K15" s="338"/>
      <c r="M15" s="329" t="s">
        <v>82</v>
      </c>
      <c r="N15" s="330"/>
      <c r="O15" s="330"/>
      <c r="P15" s="330"/>
      <c r="Q15" s="330"/>
      <c r="R15" s="330"/>
      <c r="S15" s="330"/>
      <c r="T15" s="330"/>
      <c r="U15" s="330"/>
      <c r="V15" s="331"/>
      <c r="W15" s="328"/>
      <c r="Y15" s="329" t="s">
        <v>82</v>
      </c>
      <c r="Z15" s="330"/>
      <c r="AA15" s="330"/>
      <c r="AB15" s="330"/>
      <c r="AC15" s="330"/>
      <c r="AD15" s="330"/>
      <c r="AE15" s="330"/>
      <c r="AF15" s="330"/>
      <c r="AG15" s="331"/>
      <c r="AH15" s="328"/>
    </row>
    <row r="16" spans="1:34" ht="42.75" customHeight="1" thickTop="1" thickBot="1" x14ac:dyDescent="0.3">
      <c r="B16" s="335"/>
      <c r="C16" s="317" t="s">
        <v>83</v>
      </c>
      <c r="D16" s="317"/>
      <c r="E16" s="317"/>
      <c r="F16" s="317"/>
      <c r="G16" s="339"/>
      <c r="H16" s="339"/>
      <c r="I16" s="333"/>
      <c r="J16" s="340"/>
      <c r="K16" s="343"/>
      <c r="M16" s="335"/>
      <c r="N16" s="317" t="s">
        <v>83</v>
      </c>
      <c r="O16" s="317"/>
      <c r="P16" s="317"/>
      <c r="Q16" s="317"/>
      <c r="R16" s="339"/>
      <c r="S16" s="339"/>
      <c r="T16" s="333" t="s">
        <v>84</v>
      </c>
      <c r="U16" s="333"/>
      <c r="V16" s="340"/>
      <c r="W16" s="343"/>
      <c r="Y16" s="335"/>
      <c r="Z16" s="317" t="s">
        <v>83</v>
      </c>
      <c r="AA16" s="317"/>
      <c r="AB16" s="317"/>
      <c r="AC16" s="317"/>
      <c r="AD16" s="339"/>
      <c r="AE16" s="339"/>
      <c r="AF16" s="333"/>
      <c r="AG16" s="340"/>
      <c r="AH16" s="343"/>
    </row>
    <row r="17" spans="2:34" ht="42.75" customHeight="1" thickBot="1" x14ac:dyDescent="0.3">
      <c r="B17" s="336"/>
      <c r="C17" s="317" t="s">
        <v>85</v>
      </c>
      <c r="D17" s="317"/>
      <c r="E17" s="317"/>
      <c r="F17" s="317"/>
      <c r="G17" s="348"/>
      <c r="H17" s="348"/>
      <c r="I17" s="341"/>
      <c r="J17" s="342"/>
      <c r="K17" s="344"/>
      <c r="M17" s="336"/>
      <c r="N17" s="317" t="s">
        <v>85</v>
      </c>
      <c r="O17" s="317"/>
      <c r="P17" s="317"/>
      <c r="Q17" s="317"/>
      <c r="R17" s="348"/>
      <c r="S17" s="348"/>
      <c r="T17" s="341"/>
      <c r="U17" s="341"/>
      <c r="V17" s="342"/>
      <c r="W17" s="344"/>
      <c r="Y17" s="336"/>
      <c r="Z17" s="317" t="s">
        <v>85</v>
      </c>
      <c r="AA17" s="317"/>
      <c r="AB17" s="317"/>
      <c r="AC17" s="317"/>
      <c r="AD17" s="348"/>
      <c r="AE17" s="348"/>
      <c r="AF17" s="341"/>
      <c r="AG17" s="342"/>
      <c r="AH17" s="344"/>
    </row>
    <row r="18" spans="2:34" ht="42.75" customHeight="1" thickBot="1" x14ac:dyDescent="0.3">
      <c r="B18" s="345" t="s">
        <v>86</v>
      </c>
      <c r="C18" s="346"/>
      <c r="D18" s="346"/>
      <c r="E18" s="346"/>
      <c r="F18" s="346"/>
      <c r="G18" s="346"/>
      <c r="H18" s="346"/>
      <c r="I18" s="346"/>
      <c r="J18" s="346"/>
      <c r="K18" s="347"/>
      <c r="M18" s="345" t="s">
        <v>86</v>
      </c>
      <c r="N18" s="346"/>
      <c r="O18" s="346"/>
      <c r="P18" s="346"/>
      <c r="Q18" s="346"/>
      <c r="R18" s="346"/>
      <c r="S18" s="346"/>
      <c r="T18" s="346"/>
      <c r="U18" s="346"/>
      <c r="V18" s="346"/>
      <c r="W18" s="347"/>
      <c r="Y18" s="345" t="s">
        <v>86</v>
      </c>
      <c r="Z18" s="346"/>
      <c r="AA18" s="346"/>
      <c r="AB18" s="346"/>
      <c r="AC18" s="346"/>
      <c r="AD18" s="346"/>
      <c r="AE18" s="346"/>
      <c r="AF18" s="346"/>
      <c r="AG18" s="346"/>
      <c r="AH18" s="347"/>
    </row>
  </sheetData>
  <mergeCells count="94">
    <mergeCell ref="B18:K18"/>
    <mergeCell ref="M18:W18"/>
    <mergeCell ref="Y18:AH18"/>
    <mergeCell ref="AD16:AE16"/>
    <mergeCell ref="AF16:AG17"/>
    <mergeCell ref="AH16:AH17"/>
    <mergeCell ref="C17:F17"/>
    <mergeCell ref="G17:H17"/>
    <mergeCell ref="N17:Q17"/>
    <mergeCell ref="R17:S17"/>
    <mergeCell ref="Z17:AC17"/>
    <mergeCell ref="AD17:AE17"/>
    <mergeCell ref="N16:Q16"/>
    <mergeCell ref="R16:S16"/>
    <mergeCell ref="T16:V17"/>
    <mergeCell ref="W16:W17"/>
    <mergeCell ref="M16:M17"/>
    <mergeCell ref="Y16:Y17"/>
    <mergeCell ref="Z16:AC16"/>
    <mergeCell ref="B14:J14"/>
    <mergeCell ref="K14:K15"/>
    <mergeCell ref="M14:V14"/>
    <mergeCell ref="W14:W15"/>
    <mergeCell ref="B16:B17"/>
    <mergeCell ref="C16:F16"/>
    <mergeCell ref="G16:H16"/>
    <mergeCell ref="I16:J17"/>
    <mergeCell ref="K16:K17"/>
    <mergeCell ref="S12:T12"/>
    <mergeCell ref="AH14:AH15"/>
    <mergeCell ref="B15:J15"/>
    <mergeCell ref="M15:V15"/>
    <mergeCell ref="Y15:AG15"/>
    <mergeCell ref="Y14:AG14"/>
    <mergeCell ref="Y12:Z12"/>
    <mergeCell ref="B13:C13"/>
    <mergeCell ref="M13:N13"/>
    <mergeCell ref="S13:T13"/>
    <mergeCell ref="Y13:Z13"/>
    <mergeCell ref="B12:C12"/>
    <mergeCell ref="M12:N12"/>
    <mergeCell ref="B10:C10"/>
    <mergeCell ref="M10:N10"/>
    <mergeCell ref="S10:T10"/>
    <mergeCell ref="Y10:Z10"/>
    <mergeCell ref="B11:C11"/>
    <mergeCell ref="M11:N11"/>
    <mergeCell ref="S11:T11"/>
    <mergeCell ref="Y11:Z11"/>
    <mergeCell ref="Y8:Z8"/>
    <mergeCell ref="B9:C9"/>
    <mergeCell ref="M9:N9"/>
    <mergeCell ref="S9:T9"/>
    <mergeCell ref="Y9:Z9"/>
    <mergeCell ref="B8:C8"/>
    <mergeCell ref="M8:N8"/>
    <mergeCell ref="S8:T8"/>
    <mergeCell ref="B7:C7"/>
    <mergeCell ref="M7:N7"/>
    <mergeCell ref="S7:T7"/>
    <mergeCell ref="Y7:Z7"/>
    <mergeCell ref="AA5:AA6"/>
    <mergeCell ref="P5:P6"/>
    <mergeCell ref="Q5:Q6"/>
    <mergeCell ref="R5:R6"/>
    <mergeCell ref="S5:T6"/>
    <mergeCell ref="U5:U6"/>
    <mergeCell ref="V5:V6"/>
    <mergeCell ref="AG4:AH4"/>
    <mergeCell ref="D5:D6"/>
    <mergeCell ref="E5:E6"/>
    <mergeCell ref="F5:F6"/>
    <mergeCell ref="G5:G6"/>
    <mergeCell ref="H5:H6"/>
    <mergeCell ref="I5:I6"/>
    <mergeCell ref="J5:J6"/>
    <mergeCell ref="O5:O6"/>
    <mergeCell ref="AG5:AG6"/>
    <mergeCell ref="AB5:AB6"/>
    <mergeCell ref="AC5:AC6"/>
    <mergeCell ref="AD5:AD6"/>
    <mergeCell ref="AE5:AE6"/>
    <mergeCell ref="AF5:AF6"/>
    <mergeCell ref="B2:K2"/>
    <mergeCell ref="M2:T2"/>
    <mergeCell ref="Y2:AE2"/>
    <mergeCell ref="B4:C6"/>
    <mergeCell ref="D4:H4"/>
    <mergeCell ref="J4:K4"/>
    <mergeCell ref="M4:N6"/>
    <mergeCell ref="O4:T4"/>
    <mergeCell ref="V4:W4"/>
    <mergeCell ref="Y4:Z6"/>
    <mergeCell ref="AA4:AE4"/>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8"/>
  <sheetViews>
    <sheetView topLeftCell="P1" workbookViewId="0">
      <selection activeCell="AB7" sqref="AB7"/>
    </sheetView>
  </sheetViews>
  <sheetFormatPr defaultRowHeight="15" x14ac:dyDescent="0.25"/>
  <cols>
    <col min="9" max="10" width="9.140625" customWidth="1"/>
    <col min="11" max="11" width="14.85546875" customWidth="1"/>
    <col min="12" max="12" width="5.7109375" customWidth="1"/>
    <col min="19" max="22" width="9.140625" customWidth="1"/>
    <col min="23" max="24" width="6.85546875" customWidth="1"/>
    <col min="32" max="33" width="9.140625" customWidth="1"/>
    <col min="34" max="34" width="14.85546875" customWidth="1"/>
  </cols>
  <sheetData>
    <row r="1" spans="1:34" ht="31.5" x14ac:dyDescent="0.5">
      <c r="A1" s="97" t="s">
        <v>91</v>
      </c>
    </row>
    <row r="2" spans="1:34" ht="26.25" x14ac:dyDescent="0.4">
      <c r="B2" s="307" t="s">
        <v>88</v>
      </c>
      <c r="C2" s="307"/>
      <c r="D2" s="307"/>
      <c r="E2" s="307"/>
      <c r="F2" s="307"/>
      <c r="G2" s="307"/>
      <c r="H2" s="307"/>
      <c r="I2" s="307"/>
      <c r="J2" s="307"/>
      <c r="K2" s="307"/>
      <c r="M2" s="308" t="s">
        <v>89</v>
      </c>
      <c r="N2" s="308"/>
      <c r="O2" s="308"/>
      <c r="P2" s="308"/>
      <c r="Q2" s="308"/>
      <c r="R2" s="308"/>
      <c r="S2" s="308"/>
      <c r="Y2" s="309" t="s">
        <v>90</v>
      </c>
      <c r="Z2" s="309"/>
      <c r="AA2" s="309"/>
      <c r="AB2" s="309"/>
      <c r="AC2" s="309"/>
      <c r="AD2" s="309"/>
      <c r="AE2" s="309"/>
    </row>
    <row r="3" spans="1:34" ht="15.75" thickBot="1" x14ac:dyDescent="0.3">
      <c r="B3" s="83" t="s">
        <v>87</v>
      </c>
      <c r="M3" s="83" t="s">
        <v>87</v>
      </c>
      <c r="Y3" s="83" t="s">
        <v>87</v>
      </c>
    </row>
    <row r="4" spans="1:34" ht="15.75" customHeight="1" thickBot="1" x14ac:dyDescent="0.3">
      <c r="B4" s="310" t="s">
        <v>62</v>
      </c>
      <c r="C4" s="311"/>
      <c r="D4" s="316" t="s">
        <v>63</v>
      </c>
      <c r="E4" s="317"/>
      <c r="F4" s="317"/>
      <c r="G4" s="317"/>
      <c r="H4" s="317"/>
      <c r="I4" s="76" t="s">
        <v>64</v>
      </c>
      <c r="J4" s="318" t="s">
        <v>65</v>
      </c>
      <c r="K4" s="319"/>
      <c r="M4" s="310" t="s">
        <v>62</v>
      </c>
      <c r="N4" s="311"/>
      <c r="O4" s="316" t="s">
        <v>63</v>
      </c>
      <c r="P4" s="317"/>
      <c r="Q4" s="317"/>
      <c r="R4" s="317"/>
      <c r="S4" s="317"/>
      <c r="T4" s="76" t="s">
        <v>64</v>
      </c>
      <c r="U4" s="318" t="s">
        <v>65</v>
      </c>
      <c r="V4" s="319"/>
      <c r="W4" s="119"/>
      <c r="Y4" s="310" t="s">
        <v>62</v>
      </c>
      <c r="Z4" s="311"/>
      <c r="AA4" s="316" t="s">
        <v>63</v>
      </c>
      <c r="AB4" s="317"/>
      <c r="AC4" s="317"/>
      <c r="AD4" s="317"/>
      <c r="AE4" s="317"/>
      <c r="AF4" s="85" t="s">
        <v>64</v>
      </c>
      <c r="AG4" s="318" t="s">
        <v>65</v>
      </c>
      <c r="AH4" s="319"/>
    </row>
    <row r="5" spans="1:34" ht="24" x14ac:dyDescent="0.25">
      <c r="B5" s="312"/>
      <c r="C5" s="313"/>
      <c r="D5" s="321" t="s">
        <v>66</v>
      </c>
      <c r="E5" s="321" t="s">
        <v>67</v>
      </c>
      <c r="F5" s="310" t="s">
        <v>68</v>
      </c>
      <c r="G5" s="321" t="s">
        <v>69</v>
      </c>
      <c r="H5" s="310" t="s">
        <v>70</v>
      </c>
      <c r="I5" s="321"/>
      <c r="J5" s="321" t="s">
        <v>71</v>
      </c>
      <c r="K5" s="77" t="s">
        <v>72</v>
      </c>
      <c r="M5" s="312"/>
      <c r="N5" s="313"/>
      <c r="O5" s="321" t="s">
        <v>66</v>
      </c>
      <c r="P5" s="321" t="s">
        <v>67</v>
      </c>
      <c r="Q5" s="310" t="s">
        <v>68</v>
      </c>
      <c r="R5" s="321" t="s">
        <v>69</v>
      </c>
      <c r="S5" s="310" t="s">
        <v>70</v>
      </c>
      <c r="T5" s="321"/>
      <c r="U5" s="321" t="s">
        <v>71</v>
      </c>
      <c r="V5" s="77" t="s">
        <v>72</v>
      </c>
      <c r="W5" s="120"/>
      <c r="Y5" s="312"/>
      <c r="Z5" s="313"/>
      <c r="AA5" s="321" t="s">
        <v>66</v>
      </c>
      <c r="AB5" s="321" t="s">
        <v>67</v>
      </c>
      <c r="AC5" s="310" t="s">
        <v>68</v>
      </c>
      <c r="AD5" s="321" t="s">
        <v>69</v>
      </c>
      <c r="AE5" s="310" t="s">
        <v>70</v>
      </c>
      <c r="AF5" s="321"/>
      <c r="AG5" s="321" t="s">
        <v>71</v>
      </c>
      <c r="AH5" s="84" t="s">
        <v>72</v>
      </c>
    </row>
    <row r="6" spans="1:34" ht="23.25" thickBot="1" x14ac:dyDescent="0.3">
      <c r="B6" s="314"/>
      <c r="C6" s="315"/>
      <c r="D6" s="322"/>
      <c r="E6" s="322"/>
      <c r="F6" s="314"/>
      <c r="G6" s="322"/>
      <c r="H6" s="314"/>
      <c r="I6" s="322"/>
      <c r="J6" s="322"/>
      <c r="K6" s="78" t="s">
        <v>73</v>
      </c>
      <c r="M6" s="314"/>
      <c r="N6" s="315"/>
      <c r="O6" s="322"/>
      <c r="P6" s="322"/>
      <c r="Q6" s="314"/>
      <c r="R6" s="322"/>
      <c r="S6" s="314"/>
      <c r="T6" s="322"/>
      <c r="U6" s="322"/>
      <c r="V6" s="78" t="s">
        <v>73</v>
      </c>
      <c r="W6" s="121"/>
      <c r="Y6" s="314"/>
      <c r="Z6" s="315"/>
      <c r="AA6" s="322"/>
      <c r="AB6" s="322"/>
      <c r="AC6" s="314"/>
      <c r="AD6" s="322"/>
      <c r="AE6" s="314"/>
      <c r="AF6" s="322"/>
      <c r="AG6" s="322"/>
      <c r="AH6" s="78" t="s">
        <v>73</v>
      </c>
    </row>
    <row r="7" spans="1:34" ht="63" customHeight="1" thickBot="1" x14ac:dyDescent="0.3">
      <c r="B7" s="323" t="s">
        <v>74</v>
      </c>
      <c r="C7" s="324"/>
      <c r="D7" s="93">
        <v>24.63</v>
      </c>
      <c r="E7" s="93">
        <v>24.4</v>
      </c>
      <c r="F7" s="104">
        <v>25</v>
      </c>
      <c r="G7" s="93">
        <v>25.72</v>
      </c>
      <c r="H7" s="104">
        <v>26.58</v>
      </c>
      <c r="I7" s="95">
        <f t="shared" ref="I7:I13" si="0">SUM(D7:H7)</f>
        <v>126.33</v>
      </c>
      <c r="J7" s="81">
        <v>1406</v>
      </c>
      <c r="K7" s="96">
        <f>I7*J7</f>
        <v>177619.98</v>
      </c>
      <c r="M7" s="323" t="s">
        <v>74</v>
      </c>
      <c r="N7" s="324"/>
      <c r="O7" s="79"/>
      <c r="P7" s="79"/>
      <c r="Q7" s="118"/>
      <c r="R7" s="79"/>
      <c r="S7" s="118"/>
      <c r="T7" s="80">
        <f t="shared" ref="T7:T13" si="1">SUM(O7:S7)</f>
        <v>0</v>
      </c>
      <c r="U7" s="81">
        <v>1406</v>
      </c>
      <c r="V7" s="82">
        <f>T7*U7</f>
        <v>0</v>
      </c>
      <c r="W7" s="122"/>
      <c r="Y7" s="323" t="s">
        <v>74</v>
      </c>
      <c r="Z7" s="324"/>
      <c r="AA7" s="141"/>
      <c r="AB7" s="141"/>
      <c r="AC7" s="142"/>
      <c r="AD7" s="141"/>
      <c r="AE7" s="142"/>
      <c r="AF7" s="80">
        <f t="shared" ref="AF7:AF13" si="2">SUM(AA7:AE7)</f>
        <v>0</v>
      </c>
      <c r="AG7" s="81">
        <v>1406</v>
      </c>
      <c r="AH7" s="82">
        <f>AF7*AG7</f>
        <v>0</v>
      </c>
    </row>
    <row r="8" spans="1:34" ht="63" customHeight="1" thickBot="1" x14ac:dyDescent="0.3">
      <c r="B8" s="323" t="s">
        <v>75</v>
      </c>
      <c r="C8" s="324"/>
      <c r="D8" s="93">
        <v>25.07</v>
      </c>
      <c r="E8" s="93">
        <v>24.84</v>
      </c>
      <c r="F8" s="104">
        <v>25.45</v>
      </c>
      <c r="G8" s="93">
        <v>26.18</v>
      </c>
      <c r="H8" s="104">
        <v>27.07</v>
      </c>
      <c r="I8" s="95">
        <f t="shared" si="0"/>
        <v>128.60999999999999</v>
      </c>
      <c r="J8" s="81">
        <v>150</v>
      </c>
      <c r="K8" s="96">
        <f t="shared" ref="K8:K13" si="3">I8*J8</f>
        <v>19291.499999999996</v>
      </c>
      <c r="M8" s="323" t="s">
        <v>75</v>
      </c>
      <c r="N8" s="324"/>
      <c r="O8" s="79"/>
      <c r="P8" s="79"/>
      <c r="Q8" s="118"/>
      <c r="R8" s="79"/>
      <c r="S8" s="118"/>
      <c r="T8" s="80">
        <f t="shared" si="1"/>
        <v>0</v>
      </c>
      <c r="U8" s="81">
        <v>150</v>
      </c>
      <c r="V8" s="82">
        <f t="shared" ref="V8:V13" si="4">T8*U8</f>
        <v>0</v>
      </c>
      <c r="W8" s="122"/>
      <c r="Y8" s="323" t="s">
        <v>75</v>
      </c>
      <c r="Z8" s="324"/>
      <c r="AA8" s="141"/>
      <c r="AB8" s="141"/>
      <c r="AC8" s="142"/>
      <c r="AD8" s="141"/>
      <c r="AE8" s="142"/>
      <c r="AF8" s="80">
        <f t="shared" si="2"/>
        <v>0</v>
      </c>
      <c r="AG8" s="81">
        <v>150</v>
      </c>
      <c r="AH8" s="82">
        <f t="shared" ref="AH8:AH13" si="5">AF8*AG8</f>
        <v>0</v>
      </c>
    </row>
    <row r="9" spans="1:34" ht="63" customHeight="1" thickBot="1" x14ac:dyDescent="0.3">
      <c r="B9" s="323" t="s">
        <v>76</v>
      </c>
      <c r="C9" s="324"/>
      <c r="D9" s="93">
        <v>26.04</v>
      </c>
      <c r="E9" s="93">
        <v>25.8</v>
      </c>
      <c r="F9" s="104">
        <v>26.42</v>
      </c>
      <c r="G9" s="93">
        <v>27.19</v>
      </c>
      <c r="H9" s="104">
        <v>28.1</v>
      </c>
      <c r="I9" s="95">
        <f t="shared" si="0"/>
        <v>133.55000000000001</v>
      </c>
      <c r="J9" s="81">
        <v>30</v>
      </c>
      <c r="K9" s="96">
        <f t="shared" si="3"/>
        <v>4006.5000000000005</v>
      </c>
      <c r="M9" s="323" t="s">
        <v>76</v>
      </c>
      <c r="N9" s="324"/>
      <c r="O9" s="79"/>
      <c r="P9" s="79"/>
      <c r="Q9" s="118"/>
      <c r="R9" s="79"/>
      <c r="S9" s="118"/>
      <c r="T9" s="80">
        <f t="shared" si="1"/>
        <v>0</v>
      </c>
      <c r="U9" s="81">
        <v>30</v>
      </c>
      <c r="V9" s="82">
        <f t="shared" si="4"/>
        <v>0</v>
      </c>
      <c r="W9" s="122"/>
      <c r="Y9" s="323" t="s">
        <v>76</v>
      </c>
      <c r="Z9" s="324"/>
      <c r="AA9" s="141"/>
      <c r="AB9" s="141"/>
      <c r="AC9" s="142"/>
      <c r="AD9" s="141"/>
      <c r="AE9" s="142"/>
      <c r="AF9" s="80">
        <f t="shared" si="2"/>
        <v>0</v>
      </c>
      <c r="AG9" s="81">
        <v>30</v>
      </c>
      <c r="AH9" s="82">
        <f t="shared" si="5"/>
        <v>0</v>
      </c>
    </row>
    <row r="10" spans="1:34" ht="63" customHeight="1" thickBot="1" x14ac:dyDescent="0.3">
      <c r="B10" s="323" t="s">
        <v>77</v>
      </c>
      <c r="C10" s="324"/>
      <c r="D10" s="93">
        <v>27.11</v>
      </c>
      <c r="E10" s="93">
        <v>26.86</v>
      </c>
      <c r="F10" s="104">
        <v>27.51</v>
      </c>
      <c r="G10" s="93">
        <v>28.3</v>
      </c>
      <c r="H10" s="104">
        <v>29.26</v>
      </c>
      <c r="I10" s="95">
        <f t="shared" si="0"/>
        <v>139.04</v>
      </c>
      <c r="J10" s="81">
        <v>30</v>
      </c>
      <c r="K10" s="96">
        <f t="shared" si="3"/>
        <v>4171.2</v>
      </c>
      <c r="M10" s="323" t="s">
        <v>77</v>
      </c>
      <c r="N10" s="324"/>
      <c r="O10" s="79"/>
      <c r="P10" s="79"/>
      <c r="Q10" s="118"/>
      <c r="R10" s="79"/>
      <c r="S10" s="118"/>
      <c r="T10" s="80">
        <f t="shared" si="1"/>
        <v>0</v>
      </c>
      <c r="U10" s="81">
        <v>30</v>
      </c>
      <c r="V10" s="82">
        <f t="shared" si="4"/>
        <v>0</v>
      </c>
      <c r="W10" s="122"/>
      <c r="Y10" s="323" t="s">
        <v>77</v>
      </c>
      <c r="Z10" s="324"/>
      <c r="AA10" s="141"/>
      <c r="AB10" s="141"/>
      <c r="AC10" s="142"/>
      <c r="AD10" s="141"/>
      <c r="AE10" s="142"/>
      <c r="AF10" s="80">
        <f t="shared" si="2"/>
        <v>0</v>
      </c>
      <c r="AG10" s="81">
        <v>30</v>
      </c>
      <c r="AH10" s="82">
        <f t="shared" si="5"/>
        <v>0</v>
      </c>
    </row>
    <row r="11" spans="1:34" ht="63" customHeight="1" thickBot="1" x14ac:dyDescent="0.3">
      <c r="B11" s="323" t="s">
        <v>78</v>
      </c>
      <c r="C11" s="324"/>
      <c r="D11" s="93">
        <v>24.2</v>
      </c>
      <c r="E11" s="93">
        <v>23.98</v>
      </c>
      <c r="F11" s="104">
        <v>24.56</v>
      </c>
      <c r="G11" s="93">
        <v>25.27</v>
      </c>
      <c r="H11" s="104">
        <v>26.12</v>
      </c>
      <c r="I11" s="95">
        <f t="shared" si="0"/>
        <v>124.13</v>
      </c>
      <c r="J11" s="81">
        <v>150</v>
      </c>
      <c r="K11" s="96">
        <f t="shared" si="3"/>
        <v>18619.5</v>
      </c>
      <c r="M11" s="323" t="s">
        <v>78</v>
      </c>
      <c r="N11" s="324"/>
      <c r="O11" s="79"/>
      <c r="P11" s="79"/>
      <c r="Q11" s="118"/>
      <c r="R11" s="79"/>
      <c r="S11" s="118"/>
      <c r="T11" s="80">
        <f t="shared" si="1"/>
        <v>0</v>
      </c>
      <c r="U11" s="81">
        <v>150</v>
      </c>
      <c r="V11" s="82">
        <f t="shared" si="4"/>
        <v>0</v>
      </c>
      <c r="W11" s="122"/>
      <c r="Y11" s="323" t="s">
        <v>78</v>
      </c>
      <c r="Z11" s="324"/>
      <c r="AA11" s="141"/>
      <c r="AB11" s="141"/>
      <c r="AC11" s="142"/>
      <c r="AD11" s="141"/>
      <c r="AE11" s="142"/>
      <c r="AF11" s="80">
        <f t="shared" si="2"/>
        <v>0</v>
      </c>
      <c r="AG11" s="81">
        <v>150</v>
      </c>
      <c r="AH11" s="82">
        <f t="shared" si="5"/>
        <v>0</v>
      </c>
    </row>
    <row r="12" spans="1:34" ht="63" customHeight="1" thickBot="1" x14ac:dyDescent="0.3">
      <c r="B12" s="323" t="s">
        <v>79</v>
      </c>
      <c r="C12" s="324"/>
      <c r="D12" s="93">
        <v>23.42</v>
      </c>
      <c r="E12" s="93">
        <v>23.21</v>
      </c>
      <c r="F12" s="104">
        <v>23.77</v>
      </c>
      <c r="G12" s="93">
        <v>24.45</v>
      </c>
      <c r="H12" s="104">
        <v>25.28</v>
      </c>
      <c r="I12" s="95">
        <f t="shared" si="0"/>
        <v>120.13000000000001</v>
      </c>
      <c r="J12" s="81">
        <v>30</v>
      </c>
      <c r="K12" s="96">
        <f t="shared" si="3"/>
        <v>3603.9</v>
      </c>
      <c r="M12" s="323" t="s">
        <v>79</v>
      </c>
      <c r="N12" s="324"/>
      <c r="O12" s="79"/>
      <c r="P12" s="79"/>
      <c r="Q12" s="118"/>
      <c r="R12" s="79"/>
      <c r="S12" s="118"/>
      <c r="T12" s="80">
        <f t="shared" si="1"/>
        <v>0</v>
      </c>
      <c r="U12" s="81">
        <v>30</v>
      </c>
      <c r="V12" s="82">
        <f t="shared" si="4"/>
        <v>0</v>
      </c>
      <c r="W12" s="122"/>
      <c r="Y12" s="323" t="s">
        <v>79</v>
      </c>
      <c r="Z12" s="324"/>
      <c r="AA12" s="141"/>
      <c r="AB12" s="141"/>
      <c r="AC12" s="142"/>
      <c r="AD12" s="141"/>
      <c r="AE12" s="142"/>
      <c r="AF12" s="80">
        <f t="shared" si="2"/>
        <v>0</v>
      </c>
      <c r="AG12" s="81">
        <v>30</v>
      </c>
      <c r="AH12" s="82">
        <f t="shared" si="5"/>
        <v>0</v>
      </c>
    </row>
    <row r="13" spans="1:34" ht="63" customHeight="1" thickBot="1" x14ac:dyDescent="0.3">
      <c r="B13" s="323" t="s">
        <v>80</v>
      </c>
      <c r="C13" s="324"/>
      <c r="D13" s="93">
        <v>22.71</v>
      </c>
      <c r="E13" s="93">
        <v>22.5</v>
      </c>
      <c r="F13" s="104">
        <v>23.05</v>
      </c>
      <c r="G13" s="93">
        <v>23.72</v>
      </c>
      <c r="H13" s="104">
        <v>24.52</v>
      </c>
      <c r="I13" s="95">
        <f t="shared" si="0"/>
        <v>116.5</v>
      </c>
      <c r="J13" s="81">
        <v>30</v>
      </c>
      <c r="K13" s="96">
        <f t="shared" si="3"/>
        <v>3495</v>
      </c>
      <c r="M13" s="323" t="s">
        <v>80</v>
      </c>
      <c r="N13" s="324"/>
      <c r="O13" s="79"/>
      <c r="P13" s="79"/>
      <c r="Q13" s="118"/>
      <c r="R13" s="79"/>
      <c r="S13" s="118"/>
      <c r="T13" s="80">
        <f t="shared" si="1"/>
        <v>0</v>
      </c>
      <c r="U13" s="81">
        <v>30</v>
      </c>
      <c r="V13" s="82">
        <f t="shared" si="4"/>
        <v>0</v>
      </c>
      <c r="W13" s="122"/>
      <c r="Y13" s="323" t="s">
        <v>80</v>
      </c>
      <c r="Z13" s="324"/>
      <c r="AA13" s="141"/>
      <c r="AB13" s="141"/>
      <c r="AC13" s="142"/>
      <c r="AD13" s="141"/>
      <c r="AE13" s="142"/>
      <c r="AF13" s="80">
        <f t="shared" si="2"/>
        <v>0</v>
      </c>
      <c r="AG13" s="81">
        <v>30</v>
      </c>
      <c r="AH13" s="82">
        <f t="shared" si="5"/>
        <v>0</v>
      </c>
    </row>
    <row r="14" spans="1:34" ht="28.5" customHeight="1" x14ac:dyDescent="0.25">
      <c r="B14" s="332" t="s">
        <v>81</v>
      </c>
      <c r="C14" s="333"/>
      <c r="D14" s="333"/>
      <c r="E14" s="333"/>
      <c r="F14" s="333"/>
      <c r="G14" s="333"/>
      <c r="H14" s="333"/>
      <c r="I14" s="333"/>
      <c r="J14" s="334"/>
      <c r="K14" s="337">
        <f>SUM(K7:K13)</f>
        <v>230807.58000000002</v>
      </c>
      <c r="M14" s="332" t="s">
        <v>81</v>
      </c>
      <c r="N14" s="333"/>
      <c r="O14" s="333"/>
      <c r="P14" s="333"/>
      <c r="Q14" s="333"/>
      <c r="R14" s="333"/>
      <c r="S14" s="333"/>
      <c r="T14" s="333"/>
      <c r="U14" s="334"/>
      <c r="V14" s="327">
        <f>SUM(V7:V13)</f>
        <v>0</v>
      </c>
      <c r="W14" s="123"/>
      <c r="Y14" s="332" t="s">
        <v>81</v>
      </c>
      <c r="Z14" s="333"/>
      <c r="AA14" s="333"/>
      <c r="AB14" s="333"/>
      <c r="AC14" s="333"/>
      <c r="AD14" s="333"/>
      <c r="AE14" s="333"/>
      <c r="AF14" s="333"/>
      <c r="AG14" s="334"/>
      <c r="AH14" s="327">
        <f>SUM(AH7:AH13)</f>
        <v>0</v>
      </c>
    </row>
    <row r="15" spans="1:34" ht="28.5" customHeight="1" thickBot="1" x14ac:dyDescent="0.3">
      <c r="B15" s="329" t="s">
        <v>82</v>
      </c>
      <c r="C15" s="330"/>
      <c r="D15" s="330"/>
      <c r="E15" s="330"/>
      <c r="F15" s="330"/>
      <c r="G15" s="330"/>
      <c r="H15" s="330"/>
      <c r="I15" s="330"/>
      <c r="J15" s="331"/>
      <c r="K15" s="338"/>
      <c r="M15" s="329" t="s">
        <v>82</v>
      </c>
      <c r="N15" s="330"/>
      <c r="O15" s="330"/>
      <c r="P15" s="330"/>
      <c r="Q15" s="330"/>
      <c r="R15" s="330"/>
      <c r="S15" s="330"/>
      <c r="T15" s="330"/>
      <c r="U15" s="331"/>
      <c r="V15" s="328"/>
      <c r="W15" s="123"/>
      <c r="Y15" s="329" t="s">
        <v>82</v>
      </c>
      <c r="Z15" s="330"/>
      <c r="AA15" s="330"/>
      <c r="AB15" s="330"/>
      <c r="AC15" s="330"/>
      <c r="AD15" s="330"/>
      <c r="AE15" s="330"/>
      <c r="AF15" s="330"/>
      <c r="AG15" s="331"/>
      <c r="AH15" s="328"/>
    </row>
    <row r="16" spans="1:34" ht="42.75" customHeight="1" thickTop="1" thickBot="1" x14ac:dyDescent="0.3">
      <c r="B16" s="335"/>
      <c r="C16" s="317" t="s">
        <v>83</v>
      </c>
      <c r="D16" s="317"/>
      <c r="E16" s="317"/>
      <c r="F16" s="317"/>
      <c r="G16" s="339"/>
      <c r="H16" s="339"/>
      <c r="I16" s="333"/>
      <c r="J16" s="340"/>
      <c r="K16" s="343"/>
      <c r="M16" s="335"/>
      <c r="N16" s="317" t="s">
        <v>83</v>
      </c>
      <c r="O16" s="317"/>
      <c r="P16" s="317"/>
      <c r="Q16" s="317"/>
      <c r="R16" s="339"/>
      <c r="S16" s="339"/>
      <c r="T16" s="333"/>
      <c r="U16" s="340"/>
      <c r="V16" s="343"/>
      <c r="W16" s="123"/>
      <c r="Y16" s="335"/>
      <c r="Z16" s="317" t="s">
        <v>83</v>
      </c>
      <c r="AA16" s="317"/>
      <c r="AB16" s="317"/>
      <c r="AC16" s="317"/>
      <c r="AD16" s="339"/>
      <c r="AE16" s="339"/>
      <c r="AF16" s="333"/>
      <c r="AG16" s="340"/>
      <c r="AH16" s="343"/>
    </row>
    <row r="17" spans="2:34" ht="42.75" customHeight="1" thickBot="1" x14ac:dyDescent="0.3">
      <c r="B17" s="336"/>
      <c r="C17" s="317" t="s">
        <v>85</v>
      </c>
      <c r="D17" s="317"/>
      <c r="E17" s="317"/>
      <c r="F17" s="317"/>
      <c r="G17" s="348"/>
      <c r="H17" s="348"/>
      <c r="I17" s="341"/>
      <c r="J17" s="342"/>
      <c r="K17" s="344"/>
      <c r="M17" s="336"/>
      <c r="N17" s="317" t="s">
        <v>85</v>
      </c>
      <c r="O17" s="317"/>
      <c r="P17" s="317"/>
      <c r="Q17" s="317"/>
      <c r="R17" s="348"/>
      <c r="S17" s="348"/>
      <c r="T17" s="341"/>
      <c r="U17" s="342"/>
      <c r="V17" s="344"/>
      <c r="W17" s="123"/>
      <c r="Y17" s="336"/>
      <c r="Z17" s="317" t="s">
        <v>85</v>
      </c>
      <c r="AA17" s="317"/>
      <c r="AB17" s="317"/>
      <c r="AC17" s="317"/>
      <c r="AD17" s="348"/>
      <c r="AE17" s="348"/>
      <c r="AF17" s="341"/>
      <c r="AG17" s="342"/>
      <c r="AH17" s="344"/>
    </row>
    <row r="18" spans="2:34" ht="42.75" customHeight="1" thickBot="1" x14ac:dyDescent="0.3">
      <c r="B18" s="345" t="s">
        <v>86</v>
      </c>
      <c r="C18" s="346"/>
      <c r="D18" s="346"/>
      <c r="E18" s="346"/>
      <c r="F18" s="346"/>
      <c r="G18" s="346"/>
      <c r="H18" s="346"/>
      <c r="I18" s="346"/>
      <c r="J18" s="346"/>
      <c r="K18" s="347"/>
      <c r="M18" s="345" t="s">
        <v>86</v>
      </c>
      <c r="N18" s="346"/>
      <c r="O18" s="346"/>
      <c r="P18" s="346"/>
      <c r="Q18" s="346"/>
      <c r="R18" s="346"/>
      <c r="S18" s="346"/>
      <c r="T18" s="346"/>
      <c r="U18" s="346"/>
      <c r="V18" s="347"/>
      <c r="W18" s="124"/>
      <c r="Y18" s="345" t="s">
        <v>86</v>
      </c>
      <c r="Z18" s="346"/>
      <c r="AA18" s="346"/>
      <c r="AB18" s="346"/>
      <c r="AC18" s="346"/>
      <c r="AD18" s="346"/>
      <c r="AE18" s="346"/>
      <c r="AF18" s="346"/>
      <c r="AG18" s="346"/>
      <c r="AH18" s="347"/>
    </row>
  </sheetData>
  <mergeCells count="87">
    <mergeCell ref="Y18:AH18"/>
    <mergeCell ref="B2:K2"/>
    <mergeCell ref="K14:K15"/>
    <mergeCell ref="J5:J6"/>
    <mergeCell ref="I5:I6"/>
    <mergeCell ref="J4:K4"/>
    <mergeCell ref="M2:S2"/>
    <mergeCell ref="Y2:AE2"/>
    <mergeCell ref="Y15:AG15"/>
    <mergeCell ref="B15:J15"/>
    <mergeCell ref="AH14:AH15"/>
    <mergeCell ref="Y14:AG14"/>
    <mergeCell ref="B14:J14"/>
    <mergeCell ref="Y16:Y17"/>
    <mergeCell ref="Z16:AC16"/>
    <mergeCell ref="AD16:AE16"/>
    <mergeCell ref="Y9:Z9"/>
    <mergeCell ref="Y10:Z10"/>
    <mergeCell ref="Y7:Z7"/>
    <mergeCell ref="Y8:Z8"/>
    <mergeCell ref="AH16:AH17"/>
    <mergeCell ref="Z17:AC17"/>
    <mergeCell ref="AD17:AE17"/>
    <mergeCell ref="Y13:Z13"/>
    <mergeCell ref="Y11:Z11"/>
    <mergeCell ref="Y12:Z12"/>
    <mergeCell ref="AF16:AG17"/>
    <mergeCell ref="B7:C7"/>
    <mergeCell ref="Y4:Z6"/>
    <mergeCell ref="AA4:AE4"/>
    <mergeCell ref="AG4:AH4"/>
    <mergeCell ref="AA5:AA6"/>
    <mergeCell ref="AB5:AB6"/>
    <mergeCell ref="AC5:AC6"/>
    <mergeCell ref="AD5:AD6"/>
    <mergeCell ref="AE5:AE6"/>
    <mergeCell ref="AF5:AF6"/>
    <mergeCell ref="AG5:AG6"/>
    <mergeCell ref="U5:U6"/>
    <mergeCell ref="M7:N7"/>
    <mergeCell ref="B4:C6"/>
    <mergeCell ref="D4:H4"/>
    <mergeCell ref="D5:D6"/>
    <mergeCell ref="B18:K18"/>
    <mergeCell ref="B16:B17"/>
    <mergeCell ref="C16:F16"/>
    <mergeCell ref="G16:H16"/>
    <mergeCell ref="G17:H17"/>
    <mergeCell ref="I16:J17"/>
    <mergeCell ref="K16:K17"/>
    <mergeCell ref="C17:F17"/>
    <mergeCell ref="B13:C13"/>
    <mergeCell ref="B8:C8"/>
    <mergeCell ref="B9:C9"/>
    <mergeCell ref="B10:C10"/>
    <mergeCell ref="B11:C11"/>
    <mergeCell ref="B12:C12"/>
    <mergeCell ref="E5:E6"/>
    <mergeCell ref="F5:F6"/>
    <mergeCell ref="G5:G6"/>
    <mergeCell ref="T16:U17"/>
    <mergeCell ref="M8:N8"/>
    <mergeCell ref="M9:N9"/>
    <mergeCell ref="H5:H6"/>
    <mergeCell ref="V14:V15"/>
    <mergeCell ref="M15:U15"/>
    <mergeCell ref="M11:N11"/>
    <mergeCell ref="M12:N12"/>
    <mergeCell ref="R17:S17"/>
    <mergeCell ref="M13:N13"/>
    <mergeCell ref="M14:U14"/>
    <mergeCell ref="M18:V18"/>
    <mergeCell ref="M4:N6"/>
    <mergeCell ref="O4:S4"/>
    <mergeCell ref="U4:V4"/>
    <mergeCell ref="O5:O6"/>
    <mergeCell ref="P5:P6"/>
    <mergeCell ref="Q5:Q6"/>
    <mergeCell ref="R5:R6"/>
    <mergeCell ref="S5:S6"/>
    <mergeCell ref="T5:T6"/>
    <mergeCell ref="M16:M17"/>
    <mergeCell ref="N16:Q16"/>
    <mergeCell ref="R16:S16"/>
    <mergeCell ref="V16:V17"/>
    <mergeCell ref="N17:Q17"/>
    <mergeCell ref="M10:N10"/>
  </mergeCells>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76"/>
  <sheetViews>
    <sheetView zoomScale="82" zoomScaleNormal="82" workbookViewId="0">
      <selection activeCell="W1" sqref="W1:CL1048576"/>
    </sheetView>
  </sheetViews>
  <sheetFormatPr defaultRowHeight="15" x14ac:dyDescent="0.25"/>
  <cols>
    <col min="2" max="3" width="9.140625" customWidth="1"/>
    <col min="4" max="8" width="18.7109375" customWidth="1"/>
    <col min="9" max="10" width="11.42578125" customWidth="1"/>
    <col min="11" max="11" width="17.7109375" customWidth="1"/>
    <col min="12" max="12" width="19.85546875" customWidth="1"/>
    <col min="15" max="19" width="16.85546875" customWidth="1"/>
    <col min="20" max="21" width="9.140625" customWidth="1"/>
    <col min="22" max="22" width="21.140625" customWidth="1"/>
    <col min="23" max="23" width="5.7109375" customWidth="1"/>
    <col min="26" max="30" width="18" customWidth="1"/>
    <col min="31" max="32" width="9.140625" customWidth="1"/>
    <col min="33" max="33" width="18.5703125" customWidth="1"/>
    <col min="34" max="34" width="12.140625" style="128" customWidth="1"/>
    <col min="35" max="37" width="7.42578125" style="128" customWidth="1"/>
    <col min="38" max="38" width="6" style="128" customWidth="1"/>
    <col min="39" max="40" width="6.28515625" style="148" customWidth="1"/>
    <col min="41" max="41" width="6.85546875" style="148" customWidth="1"/>
    <col min="42" max="43" width="6.28515625" style="148" customWidth="1"/>
    <col min="46" max="50" width="18.5703125" customWidth="1"/>
    <col min="51" max="52" width="9.140625" customWidth="1"/>
    <col min="53" max="53" width="18.140625" customWidth="1"/>
    <col min="54" max="54" width="13.85546875" style="125" customWidth="1"/>
    <col min="55" max="55" width="12.42578125" style="125" customWidth="1"/>
    <col min="56" max="56" width="18" bestFit="1" customWidth="1"/>
    <col min="57" max="57" width="18.85546875" customWidth="1"/>
    <col min="58" max="61" width="17.85546875" customWidth="1"/>
    <col min="62" max="62" width="16.28515625" bestFit="1" customWidth="1"/>
  </cols>
  <sheetData>
    <row r="1" spans="1:62" ht="31.5" x14ac:dyDescent="0.5">
      <c r="A1" s="97" t="s">
        <v>92</v>
      </c>
      <c r="M1" s="97" t="s">
        <v>91</v>
      </c>
    </row>
    <row r="2" spans="1:62" ht="26.25" x14ac:dyDescent="0.4">
      <c r="B2" s="307" t="s">
        <v>109</v>
      </c>
      <c r="C2" s="307"/>
      <c r="D2" s="307"/>
      <c r="E2" s="307"/>
      <c r="F2" s="307"/>
      <c r="G2" s="307"/>
      <c r="H2" s="307"/>
      <c r="I2" s="307"/>
      <c r="J2" s="307"/>
      <c r="K2" s="307"/>
      <c r="M2" s="307" t="s">
        <v>109</v>
      </c>
      <c r="N2" s="307"/>
      <c r="O2" s="307"/>
      <c r="P2" s="307"/>
      <c r="Q2" s="307"/>
      <c r="R2" s="307"/>
      <c r="S2" s="307"/>
      <c r="T2" s="307"/>
      <c r="U2" s="307"/>
      <c r="V2" s="307"/>
      <c r="X2" s="308" t="s">
        <v>93</v>
      </c>
      <c r="Y2" s="308"/>
      <c r="Z2" s="308"/>
      <c r="AA2" s="308"/>
      <c r="AB2" s="308"/>
      <c r="AC2" s="308"/>
      <c r="AD2" s="308"/>
      <c r="AR2" s="308" t="s">
        <v>94</v>
      </c>
      <c r="AS2" s="308"/>
      <c r="AT2" s="308"/>
      <c r="AU2" s="308"/>
      <c r="AV2" s="308"/>
      <c r="AW2" s="308"/>
      <c r="AX2" s="308"/>
    </row>
    <row r="3" spans="1:62" ht="15.75" thickBot="1" x14ac:dyDescent="0.3">
      <c r="B3" s="83" t="s">
        <v>87</v>
      </c>
      <c r="M3" s="83" t="s">
        <v>87</v>
      </c>
      <c r="X3" s="83" t="s">
        <v>87</v>
      </c>
      <c r="AR3" s="83" t="s">
        <v>87</v>
      </c>
    </row>
    <row r="4" spans="1:62" ht="15.75" customHeight="1" thickBot="1" x14ac:dyDescent="0.3">
      <c r="B4" s="310" t="s">
        <v>62</v>
      </c>
      <c r="C4" s="311"/>
      <c r="D4" s="316" t="s">
        <v>63</v>
      </c>
      <c r="E4" s="317"/>
      <c r="F4" s="317"/>
      <c r="G4" s="317"/>
      <c r="H4" s="317"/>
      <c r="I4" s="85" t="s">
        <v>64</v>
      </c>
      <c r="J4" s="318" t="s">
        <v>65</v>
      </c>
      <c r="K4" s="319"/>
      <c r="M4" s="310" t="s">
        <v>62</v>
      </c>
      <c r="N4" s="311"/>
      <c r="O4" s="316" t="s">
        <v>63</v>
      </c>
      <c r="P4" s="317"/>
      <c r="Q4" s="317"/>
      <c r="R4" s="317"/>
      <c r="S4" s="317"/>
      <c r="T4" s="85" t="s">
        <v>64</v>
      </c>
      <c r="U4" s="318" t="s">
        <v>65</v>
      </c>
      <c r="V4" s="319"/>
      <c r="X4" s="310" t="s">
        <v>62</v>
      </c>
      <c r="Y4" s="311"/>
      <c r="Z4" s="316" t="s">
        <v>63</v>
      </c>
      <c r="AA4" s="317"/>
      <c r="AB4" s="317"/>
      <c r="AC4" s="317"/>
      <c r="AD4" s="317"/>
      <c r="AE4" s="85" t="s">
        <v>64</v>
      </c>
      <c r="AF4" s="318" t="s">
        <v>65</v>
      </c>
      <c r="AG4" s="319"/>
      <c r="AH4" s="129"/>
      <c r="AI4" s="129"/>
      <c r="AJ4" s="129"/>
      <c r="AK4" s="129"/>
      <c r="AL4" s="129"/>
      <c r="AR4" s="310" t="s">
        <v>62</v>
      </c>
      <c r="AS4" s="311"/>
      <c r="AT4" s="316" t="s">
        <v>63</v>
      </c>
      <c r="AU4" s="317"/>
      <c r="AV4" s="317"/>
      <c r="AW4" s="317"/>
      <c r="AX4" s="317"/>
      <c r="AY4" s="85" t="s">
        <v>64</v>
      </c>
      <c r="AZ4" s="318" t="s">
        <v>65</v>
      </c>
      <c r="BA4" s="319"/>
      <c r="BB4" s="119"/>
      <c r="BC4" s="121" t="s">
        <v>100</v>
      </c>
      <c r="BD4" t="s">
        <v>95</v>
      </c>
      <c r="BE4" t="s">
        <v>96</v>
      </c>
      <c r="BF4" t="s">
        <v>97</v>
      </c>
      <c r="BG4" t="s">
        <v>98</v>
      </c>
      <c r="BH4" t="s">
        <v>99</v>
      </c>
    </row>
    <row r="5" spans="1:62" ht="36" customHeight="1" x14ac:dyDescent="0.25">
      <c r="B5" s="312"/>
      <c r="C5" s="313"/>
      <c r="D5" s="321" t="s">
        <v>66</v>
      </c>
      <c r="E5" s="321" t="s">
        <v>67</v>
      </c>
      <c r="F5" s="310" t="s">
        <v>68</v>
      </c>
      <c r="G5" s="321" t="s">
        <v>69</v>
      </c>
      <c r="H5" s="310" t="s">
        <v>70</v>
      </c>
      <c r="I5" s="321"/>
      <c r="J5" s="321" t="s">
        <v>71</v>
      </c>
      <c r="K5" s="84" t="s">
        <v>72</v>
      </c>
      <c r="M5" s="312"/>
      <c r="N5" s="313"/>
      <c r="O5" s="321" t="s">
        <v>66</v>
      </c>
      <c r="P5" s="321" t="s">
        <v>67</v>
      </c>
      <c r="Q5" s="310" t="s">
        <v>68</v>
      </c>
      <c r="R5" s="321" t="s">
        <v>69</v>
      </c>
      <c r="S5" s="310" t="s">
        <v>70</v>
      </c>
      <c r="T5" s="321"/>
      <c r="U5" s="321" t="s">
        <v>71</v>
      </c>
      <c r="V5" s="84" t="s">
        <v>72</v>
      </c>
      <c r="X5" s="312"/>
      <c r="Y5" s="313"/>
      <c r="Z5" s="321" t="s">
        <v>66</v>
      </c>
      <c r="AA5" s="321" t="s">
        <v>67</v>
      </c>
      <c r="AB5" s="310" t="s">
        <v>68</v>
      </c>
      <c r="AC5" s="321" t="s">
        <v>69</v>
      </c>
      <c r="AD5" s="310" t="s">
        <v>70</v>
      </c>
      <c r="AE5" s="321"/>
      <c r="AF5" s="321" t="s">
        <v>71</v>
      </c>
      <c r="AG5" s="84" t="s">
        <v>72</v>
      </c>
      <c r="AH5" s="130"/>
      <c r="AI5" s="130"/>
      <c r="AJ5" s="130"/>
      <c r="AK5" s="130"/>
      <c r="AL5" s="130"/>
      <c r="AR5" s="312"/>
      <c r="AS5" s="313"/>
      <c r="AT5" s="321" t="s">
        <v>66</v>
      </c>
      <c r="AU5" s="321" t="s">
        <v>67</v>
      </c>
      <c r="AV5" s="310" t="s">
        <v>68</v>
      </c>
      <c r="AW5" s="321" t="s">
        <v>69</v>
      </c>
      <c r="AX5" s="310" t="s">
        <v>70</v>
      </c>
      <c r="AY5" s="321"/>
      <c r="AZ5" s="321" t="s">
        <v>71</v>
      </c>
      <c r="BA5" s="84" t="s">
        <v>72</v>
      </c>
      <c r="BB5" s="120"/>
      <c r="BC5" s="120"/>
    </row>
    <row r="6" spans="1:62" ht="23.25" thickBot="1" x14ac:dyDescent="0.3">
      <c r="B6" s="314"/>
      <c r="C6" s="315"/>
      <c r="D6" s="322"/>
      <c r="E6" s="322"/>
      <c r="F6" s="314"/>
      <c r="G6" s="322"/>
      <c r="H6" s="314"/>
      <c r="I6" s="322"/>
      <c r="J6" s="322"/>
      <c r="K6" s="78" t="s">
        <v>73</v>
      </c>
      <c r="M6" s="314"/>
      <c r="N6" s="315"/>
      <c r="O6" s="322"/>
      <c r="P6" s="322"/>
      <c r="Q6" s="314"/>
      <c r="R6" s="322"/>
      <c r="S6" s="314"/>
      <c r="T6" s="322"/>
      <c r="U6" s="322"/>
      <c r="V6" s="78" t="s">
        <v>73</v>
      </c>
      <c r="X6" s="314"/>
      <c r="Y6" s="315"/>
      <c r="Z6" s="322"/>
      <c r="AA6" s="322"/>
      <c r="AB6" s="314"/>
      <c r="AC6" s="322"/>
      <c r="AD6" s="314"/>
      <c r="AE6" s="322"/>
      <c r="AF6" s="322"/>
      <c r="AG6" s="78" t="s">
        <v>73</v>
      </c>
      <c r="AH6" s="131"/>
      <c r="AI6" s="131"/>
      <c r="AJ6" s="131"/>
      <c r="AK6" s="131"/>
      <c r="AL6" s="131"/>
      <c r="AR6" s="314"/>
      <c r="AS6" s="315"/>
      <c r="AT6" s="322"/>
      <c r="AU6" s="322"/>
      <c r="AV6" s="314"/>
      <c r="AW6" s="322"/>
      <c r="AX6" s="314"/>
      <c r="AY6" s="322"/>
      <c r="AZ6" s="322"/>
      <c r="BA6" s="78" t="s">
        <v>73</v>
      </c>
      <c r="BB6" s="121" t="s">
        <v>101</v>
      </c>
      <c r="BC6" s="137"/>
      <c r="BD6" s="115">
        <v>80000000</v>
      </c>
      <c r="BE6" s="115">
        <v>80000000</v>
      </c>
      <c r="BF6" s="115">
        <v>80000000</v>
      </c>
      <c r="BG6" s="115">
        <v>80000000</v>
      </c>
      <c r="BH6" s="115">
        <v>80000000</v>
      </c>
      <c r="BI6" s="115">
        <v>354444000</v>
      </c>
      <c r="BJ6" s="138">
        <f>SUM(BD6:BH6)</f>
        <v>400000000</v>
      </c>
    </row>
    <row r="7" spans="1:62" ht="63" customHeight="1" thickBot="1" x14ac:dyDescent="0.3">
      <c r="B7" s="323" t="s">
        <v>74</v>
      </c>
      <c r="C7" s="324"/>
      <c r="D7" s="93">
        <v>21.41</v>
      </c>
      <c r="E7" s="93">
        <v>22.08</v>
      </c>
      <c r="F7" s="104">
        <v>22.74</v>
      </c>
      <c r="G7" s="104">
        <v>23.43</v>
      </c>
      <c r="H7" s="104">
        <v>24.15</v>
      </c>
      <c r="I7" s="108">
        <f t="shared" ref="I7:I13" si="0">SUM(D7:H7)</f>
        <v>113.81</v>
      </c>
      <c r="J7" s="111">
        <v>1406</v>
      </c>
      <c r="K7" s="96">
        <f t="shared" ref="K7:K13" si="1">I7*J7</f>
        <v>160016.86000000002</v>
      </c>
      <c r="M7" s="323" t="s">
        <v>74</v>
      </c>
      <c r="N7" s="324"/>
      <c r="O7" s="93">
        <v>24.63</v>
      </c>
      <c r="P7" s="93">
        <v>24.4</v>
      </c>
      <c r="Q7" s="104">
        <v>25</v>
      </c>
      <c r="R7" s="104">
        <v>25.72</v>
      </c>
      <c r="S7" s="104">
        <v>26.58</v>
      </c>
      <c r="T7" s="108">
        <f t="shared" ref="T7:T13" si="2">SUM(O7:S7)</f>
        <v>126.33</v>
      </c>
      <c r="U7" s="81">
        <v>1406</v>
      </c>
      <c r="V7" s="96">
        <f>T7*U7</f>
        <v>177619.98</v>
      </c>
      <c r="X7" s="323" t="s">
        <v>74</v>
      </c>
      <c r="Y7" s="324"/>
      <c r="Z7" s="103">
        <f t="shared" ref="Z7:Z13" si="3">MIN(D7,O7)</f>
        <v>21.41</v>
      </c>
      <c r="AA7" s="103">
        <f t="shared" ref="AA7:AD13" si="4">MIN(E7,P7)</f>
        <v>22.08</v>
      </c>
      <c r="AB7" s="103">
        <f t="shared" si="4"/>
        <v>22.74</v>
      </c>
      <c r="AC7" s="103">
        <f t="shared" si="4"/>
        <v>23.43</v>
      </c>
      <c r="AD7" s="103">
        <f t="shared" si="4"/>
        <v>24.15</v>
      </c>
      <c r="AE7" s="100">
        <f t="shared" ref="AE7:AE13" si="5">SUM(Z7:AD7)</f>
        <v>113.81</v>
      </c>
      <c r="AF7" s="81">
        <v>1406</v>
      </c>
      <c r="AG7" s="114">
        <f>AE7*AF7</f>
        <v>160016.86000000002</v>
      </c>
      <c r="AH7" s="132">
        <f ca="1">RAND()*(5-3)+3</f>
        <v>4.6685185940186997</v>
      </c>
      <c r="AI7" s="132">
        <f ca="1">RAND()*(5-3)+3</f>
        <v>4.2670719778817734</v>
      </c>
      <c r="AJ7" s="132">
        <f ca="1">RAND()*(5-3)+3</f>
        <v>4.0208356341724985</v>
      </c>
      <c r="AK7" s="132">
        <f ca="1">RAND()*(5-3)+3</f>
        <v>3.4156835459207748</v>
      </c>
      <c r="AL7" s="132">
        <f ca="1">RAND()*(5-3)+3</f>
        <v>3.4434296374487765</v>
      </c>
      <c r="AM7" s="150">
        <v>4.7327834319413444</v>
      </c>
      <c r="AN7" s="150">
        <v>3.669170812803225</v>
      </c>
      <c r="AO7" s="150">
        <v>3.7042515323134566</v>
      </c>
      <c r="AP7" s="150">
        <v>4.2450057082082937</v>
      </c>
      <c r="AQ7" s="150">
        <v>3.5578161679330531</v>
      </c>
      <c r="AR7" s="323" t="s">
        <v>74</v>
      </c>
      <c r="AS7" s="324"/>
      <c r="AT7" s="103">
        <f>Z7-AM7</f>
        <v>16.677216568058654</v>
      </c>
      <c r="AU7" s="103">
        <f>AA7-AN7</f>
        <v>18.410829187196775</v>
      </c>
      <c r="AV7" s="103">
        <f>AB7-AO7</f>
        <v>19.035748467686542</v>
      </c>
      <c r="AW7" s="103">
        <f>AC7-AP7</f>
        <v>19.184994291791707</v>
      </c>
      <c r="AX7" s="103">
        <f>AD7-AQ7</f>
        <v>20.592183832066944</v>
      </c>
      <c r="AY7" s="100">
        <f t="shared" ref="AY7:AY13" si="6">SUM(AT7:AX7)</f>
        <v>93.900972346800614</v>
      </c>
      <c r="AZ7" s="81">
        <v>1406</v>
      </c>
      <c r="BA7" s="114">
        <f>AY7*AZ7</f>
        <v>132024.76711960166</v>
      </c>
      <c r="BB7" s="121" t="s">
        <v>102</v>
      </c>
      <c r="BC7" s="137">
        <v>14500</v>
      </c>
      <c r="BD7" s="115">
        <f>AT7*14500*366</f>
        <v>88505988.326687276</v>
      </c>
      <c r="BE7" s="115">
        <f>AU7*14500*366</f>
        <v>97706270.496453285</v>
      </c>
      <c r="BF7" s="115">
        <f>AV7*14500*366</f>
        <v>101022717.11801247</v>
      </c>
      <c r="BG7" s="115">
        <f>AW7*14500*366</f>
        <v>101814764.7065386</v>
      </c>
      <c r="BH7" s="115">
        <f>AX7*14500*366</f>
        <v>109282719.59677927</v>
      </c>
      <c r="BI7" s="115">
        <f>SUM(BD7:BH7)</f>
        <v>498332460.24447095</v>
      </c>
      <c r="BJ7" s="115"/>
    </row>
    <row r="8" spans="1:62" ht="63" customHeight="1" thickBot="1" x14ac:dyDescent="0.3">
      <c r="B8" s="323" t="s">
        <v>75</v>
      </c>
      <c r="C8" s="324"/>
      <c r="D8" s="98">
        <v>22.4</v>
      </c>
      <c r="E8" s="98">
        <v>23.1</v>
      </c>
      <c r="F8" s="105">
        <v>23.79</v>
      </c>
      <c r="G8" s="106">
        <v>24.51</v>
      </c>
      <c r="H8" s="105">
        <v>25.26</v>
      </c>
      <c r="I8" s="109">
        <f t="shared" si="0"/>
        <v>119.06</v>
      </c>
      <c r="J8" s="112">
        <v>150</v>
      </c>
      <c r="K8" s="101">
        <f t="shared" si="1"/>
        <v>17859</v>
      </c>
      <c r="M8" s="323" t="s">
        <v>75</v>
      </c>
      <c r="N8" s="324"/>
      <c r="O8" s="93">
        <v>25.07</v>
      </c>
      <c r="P8" s="93">
        <v>24.84</v>
      </c>
      <c r="Q8" s="104">
        <v>25.45</v>
      </c>
      <c r="R8" s="107">
        <v>26.18</v>
      </c>
      <c r="S8" s="104">
        <v>27.07</v>
      </c>
      <c r="T8" s="110">
        <f t="shared" si="2"/>
        <v>128.60999999999999</v>
      </c>
      <c r="U8" s="81">
        <v>150</v>
      </c>
      <c r="V8" s="96">
        <f t="shared" ref="V8:V13" si="7">T8*U8</f>
        <v>19291.499999999996</v>
      </c>
      <c r="X8" s="323" t="s">
        <v>75</v>
      </c>
      <c r="Y8" s="324"/>
      <c r="Z8" s="103">
        <f t="shared" si="3"/>
        <v>22.4</v>
      </c>
      <c r="AA8" s="103">
        <f t="shared" si="4"/>
        <v>23.1</v>
      </c>
      <c r="AB8" s="103">
        <f t="shared" si="4"/>
        <v>23.79</v>
      </c>
      <c r="AC8" s="103">
        <f t="shared" si="4"/>
        <v>24.51</v>
      </c>
      <c r="AD8" s="103">
        <f t="shared" si="4"/>
        <v>25.26</v>
      </c>
      <c r="AE8" s="100">
        <f t="shared" si="5"/>
        <v>119.06</v>
      </c>
      <c r="AF8" s="81">
        <v>150</v>
      </c>
      <c r="AG8" s="114">
        <f t="shared" ref="AG8:AG13" si="8">AE8*AF8</f>
        <v>17859</v>
      </c>
      <c r="AH8" s="132">
        <f t="shared" ref="AH8:AH13" ca="1" si="9">RAND()*(6-4)+4</f>
        <v>5.818751080689621</v>
      </c>
      <c r="AI8" s="132">
        <f t="shared" ref="AI8:AQ10" ca="1" si="10">RAND()*(6-4)+4</f>
        <v>5.1247378784187774</v>
      </c>
      <c r="AJ8" s="132">
        <f t="shared" ca="1" si="10"/>
        <v>5.1075818446781085</v>
      </c>
      <c r="AK8" s="132">
        <f t="shared" ca="1" si="10"/>
        <v>4.5204642259308194</v>
      </c>
      <c r="AL8" s="132">
        <f t="shared" ca="1" si="10"/>
        <v>5.7053483996331398</v>
      </c>
      <c r="AM8" s="151">
        <v>5.22</v>
      </c>
      <c r="AN8" s="151">
        <v>4</v>
      </c>
      <c r="AO8" s="151">
        <v>4.4400000000000004</v>
      </c>
      <c r="AP8" s="151">
        <v>5.25</v>
      </c>
      <c r="AQ8" s="151">
        <v>4.22</v>
      </c>
      <c r="AR8" s="323" t="s">
        <v>75</v>
      </c>
      <c r="AS8" s="324"/>
      <c r="AT8" s="103">
        <f t="shared" ref="AT8:AT13" si="11">Z8-AM8</f>
        <v>17.18</v>
      </c>
      <c r="AU8" s="103">
        <f t="shared" ref="AU8:AU13" si="12">AA8-AN8</f>
        <v>19.100000000000001</v>
      </c>
      <c r="AV8" s="103">
        <f t="shared" ref="AV8:AV13" si="13">AB8-AO8</f>
        <v>19.349999999999998</v>
      </c>
      <c r="AW8" s="103">
        <f t="shared" ref="AW8:AW13" si="14">AC8-AP8</f>
        <v>19.260000000000002</v>
      </c>
      <c r="AX8" s="103">
        <f t="shared" ref="AX8:AX13" si="15">AD8-AQ8</f>
        <v>21.040000000000003</v>
      </c>
      <c r="AY8" s="100">
        <f t="shared" si="6"/>
        <v>95.93</v>
      </c>
      <c r="AZ8" s="81">
        <v>150</v>
      </c>
      <c r="BA8" s="114">
        <f t="shared" ref="BA8:BA13" si="16">AY8*AZ8</f>
        <v>14389.500000000002</v>
      </c>
      <c r="BB8" s="121" t="s">
        <v>105</v>
      </c>
      <c r="BC8" s="137">
        <f>BC7-787</f>
        <v>13713</v>
      </c>
      <c r="BD8" s="115">
        <f>AT7*13713*366</f>
        <v>83702249.511990532</v>
      </c>
      <c r="BE8" s="115">
        <f>AU7*13713*366</f>
        <v>92403178.435714751</v>
      </c>
      <c r="BF8" s="115">
        <f>AV7*13713*366</f>
        <v>95539622.057883114</v>
      </c>
      <c r="BG8" s="115">
        <f>AW7*13713*366</f>
        <v>96288680.580742314</v>
      </c>
      <c r="BH8" s="115">
        <f>AX7*13713*366</f>
        <v>103351305.78142305</v>
      </c>
      <c r="BI8" s="115">
        <f>(SUM(BD8:BH8))</f>
        <v>471285036.36775374</v>
      </c>
      <c r="BJ8" s="115"/>
    </row>
    <row r="9" spans="1:62" ht="63" customHeight="1" thickBot="1" x14ac:dyDescent="0.3">
      <c r="B9" s="323" t="s">
        <v>76</v>
      </c>
      <c r="C9" s="324"/>
      <c r="D9" s="93">
        <v>23.61</v>
      </c>
      <c r="E9" s="93">
        <v>24.34</v>
      </c>
      <c r="F9" s="104">
        <v>25.07</v>
      </c>
      <c r="G9" s="107">
        <v>25.83</v>
      </c>
      <c r="H9" s="104">
        <v>26.63</v>
      </c>
      <c r="I9" s="110">
        <f t="shared" si="0"/>
        <v>125.48</v>
      </c>
      <c r="J9" s="113">
        <v>30</v>
      </c>
      <c r="K9" s="96">
        <f t="shared" si="1"/>
        <v>3764.4</v>
      </c>
      <c r="M9" s="323" t="s">
        <v>76</v>
      </c>
      <c r="N9" s="324"/>
      <c r="O9" s="93">
        <v>26.04</v>
      </c>
      <c r="P9" s="93">
        <v>25.8</v>
      </c>
      <c r="Q9" s="104">
        <v>26.42</v>
      </c>
      <c r="R9" s="107">
        <v>27.19</v>
      </c>
      <c r="S9" s="104">
        <v>28.1</v>
      </c>
      <c r="T9" s="110">
        <f t="shared" si="2"/>
        <v>133.55000000000001</v>
      </c>
      <c r="U9" s="81">
        <v>30</v>
      </c>
      <c r="V9" s="96">
        <f t="shared" si="7"/>
        <v>4006.5000000000005</v>
      </c>
      <c r="X9" s="323" t="s">
        <v>76</v>
      </c>
      <c r="Y9" s="324"/>
      <c r="Z9" s="103">
        <f t="shared" si="3"/>
        <v>23.61</v>
      </c>
      <c r="AA9" s="103">
        <f t="shared" si="4"/>
        <v>24.34</v>
      </c>
      <c r="AB9" s="103">
        <f t="shared" si="4"/>
        <v>25.07</v>
      </c>
      <c r="AC9" s="103">
        <f t="shared" si="4"/>
        <v>25.83</v>
      </c>
      <c r="AD9" s="103">
        <f t="shared" si="4"/>
        <v>26.63</v>
      </c>
      <c r="AE9" s="100">
        <f t="shared" si="5"/>
        <v>125.48</v>
      </c>
      <c r="AF9" s="81">
        <v>30</v>
      </c>
      <c r="AG9" s="114">
        <f t="shared" si="8"/>
        <v>3764.4</v>
      </c>
      <c r="AH9" s="132">
        <f t="shared" ca="1" si="9"/>
        <v>5.9170368028227092</v>
      </c>
      <c r="AI9" s="132">
        <f t="shared" ca="1" si="10"/>
        <v>5.8969517200724955</v>
      </c>
      <c r="AJ9" s="132">
        <f t="shared" ca="1" si="10"/>
        <v>5.8487522998097763</v>
      </c>
      <c r="AK9" s="132">
        <f t="shared" ca="1" si="10"/>
        <v>4.7156273416097907</v>
      </c>
      <c r="AL9" s="132">
        <f t="shared" ca="1" si="10"/>
        <v>4.6356248253643662</v>
      </c>
      <c r="AM9" s="151">
        <v>4.2</v>
      </c>
      <c r="AN9" s="151">
        <v>4.74</v>
      </c>
      <c r="AO9" s="151">
        <f t="shared" ca="1" si="10"/>
        <v>4.7476392606535027</v>
      </c>
      <c r="AP9" s="151">
        <f t="shared" ca="1" si="10"/>
        <v>4.9750601788816056</v>
      </c>
      <c r="AQ9" s="151">
        <v>5.03</v>
      </c>
      <c r="AR9" s="323" t="s">
        <v>76</v>
      </c>
      <c r="AS9" s="324"/>
      <c r="AT9" s="103">
        <f t="shared" si="11"/>
        <v>19.41</v>
      </c>
      <c r="AU9" s="103">
        <f t="shared" si="12"/>
        <v>19.600000000000001</v>
      </c>
      <c r="AV9" s="103">
        <f t="shared" ca="1" si="13"/>
        <v>20.322360739346497</v>
      </c>
      <c r="AW9" s="103">
        <f t="shared" ca="1" si="14"/>
        <v>20.854939821118393</v>
      </c>
      <c r="AX9" s="103">
        <f t="shared" si="15"/>
        <v>21.599999999999998</v>
      </c>
      <c r="AY9" s="100">
        <f t="shared" ca="1" si="6"/>
        <v>101.78730056046489</v>
      </c>
      <c r="AZ9" s="81">
        <v>30</v>
      </c>
      <c r="BA9" s="114">
        <f t="shared" ca="1" si="16"/>
        <v>3053.6190168139465</v>
      </c>
      <c r="BB9" s="126" t="s">
        <v>104</v>
      </c>
      <c r="BC9" s="137">
        <f>14500</f>
        <v>14500</v>
      </c>
      <c r="BD9" s="115">
        <f>21.41*14500*366</f>
        <v>113622870</v>
      </c>
      <c r="BE9" s="115">
        <f>21.41*14500*366</f>
        <v>113622870</v>
      </c>
      <c r="BF9" s="115">
        <f>21.41*14500*366</f>
        <v>113622870</v>
      </c>
      <c r="BG9" s="115">
        <f>21.41*14500*366</f>
        <v>113622870</v>
      </c>
      <c r="BH9" s="115">
        <f>21.41*14500*366</f>
        <v>113622870</v>
      </c>
      <c r="BI9" s="115">
        <f>SUM(BD9:BH9)</f>
        <v>568114350</v>
      </c>
    </row>
    <row r="10" spans="1:62" ht="63" customHeight="1" thickBot="1" x14ac:dyDescent="0.3">
      <c r="B10" s="323" t="s">
        <v>77</v>
      </c>
      <c r="C10" s="324"/>
      <c r="D10" s="93">
        <v>24.96</v>
      </c>
      <c r="E10" s="93">
        <v>25.73</v>
      </c>
      <c r="F10" s="104">
        <v>26.5</v>
      </c>
      <c r="G10" s="107">
        <v>27.3</v>
      </c>
      <c r="H10" s="104">
        <v>28.14</v>
      </c>
      <c r="I10" s="110">
        <f t="shared" si="0"/>
        <v>132.63</v>
      </c>
      <c r="J10" s="113">
        <v>30</v>
      </c>
      <c r="K10" s="96">
        <f t="shared" si="1"/>
        <v>3978.8999999999996</v>
      </c>
      <c r="M10" s="323" t="s">
        <v>77</v>
      </c>
      <c r="N10" s="324"/>
      <c r="O10" s="93">
        <v>27.11</v>
      </c>
      <c r="P10" s="93">
        <v>26.86</v>
      </c>
      <c r="Q10" s="104">
        <v>27.51</v>
      </c>
      <c r="R10" s="107">
        <v>28.3</v>
      </c>
      <c r="S10" s="104">
        <v>29.26</v>
      </c>
      <c r="T10" s="110">
        <f t="shared" si="2"/>
        <v>139.04</v>
      </c>
      <c r="U10" s="81">
        <v>30</v>
      </c>
      <c r="V10" s="96">
        <f t="shared" si="7"/>
        <v>4171.2</v>
      </c>
      <c r="X10" s="323" t="s">
        <v>77</v>
      </c>
      <c r="Y10" s="324"/>
      <c r="Z10" s="103">
        <f t="shared" si="3"/>
        <v>24.96</v>
      </c>
      <c r="AA10" s="103">
        <f t="shared" si="4"/>
        <v>25.73</v>
      </c>
      <c r="AB10" s="103">
        <f t="shared" si="4"/>
        <v>26.5</v>
      </c>
      <c r="AC10" s="103">
        <f t="shared" si="4"/>
        <v>27.3</v>
      </c>
      <c r="AD10" s="103">
        <f t="shared" si="4"/>
        <v>28.14</v>
      </c>
      <c r="AE10" s="100">
        <f t="shared" si="5"/>
        <v>132.63</v>
      </c>
      <c r="AF10" s="81">
        <v>30</v>
      </c>
      <c r="AG10" s="114">
        <f t="shared" si="8"/>
        <v>3978.8999999999996</v>
      </c>
      <c r="AH10" s="132">
        <f t="shared" ca="1" si="9"/>
        <v>5.1942449658895153</v>
      </c>
      <c r="AI10" s="132">
        <f t="shared" ca="1" si="10"/>
        <v>5.0244838694851666</v>
      </c>
      <c r="AJ10" s="132">
        <f t="shared" ca="1" si="10"/>
        <v>4.5025051145190957</v>
      </c>
      <c r="AK10" s="132">
        <f t="shared" ca="1" si="10"/>
        <v>5.6790162026688193</v>
      </c>
      <c r="AL10" s="132">
        <f t="shared" ca="1" si="10"/>
        <v>4.7360091326591105</v>
      </c>
      <c r="AM10" s="151">
        <v>5.24</v>
      </c>
      <c r="AN10" s="151">
        <v>4.9800000000000004</v>
      </c>
      <c r="AO10" s="151">
        <f t="shared" ca="1" si="10"/>
        <v>4.9827268751655591</v>
      </c>
      <c r="AP10" s="151">
        <f t="shared" ca="1" si="10"/>
        <v>4.077021411260068</v>
      </c>
      <c r="AQ10" s="151">
        <f t="shared" ca="1" si="10"/>
        <v>5.4672072011544994</v>
      </c>
      <c r="AR10" s="323" t="s">
        <v>77</v>
      </c>
      <c r="AS10" s="324"/>
      <c r="AT10" s="103">
        <f t="shared" si="11"/>
        <v>19.72</v>
      </c>
      <c r="AU10" s="103">
        <f t="shared" si="12"/>
        <v>20.75</v>
      </c>
      <c r="AV10" s="103">
        <f t="shared" ca="1" si="13"/>
        <v>21.517273124834439</v>
      </c>
      <c r="AW10" s="103">
        <f t="shared" ca="1" si="14"/>
        <v>23.222978588739934</v>
      </c>
      <c r="AX10" s="103">
        <f t="shared" ca="1" si="15"/>
        <v>22.672792798845499</v>
      </c>
      <c r="AY10" s="100">
        <f t="shared" ca="1" si="6"/>
        <v>107.88304451241987</v>
      </c>
      <c r="AZ10" s="81">
        <v>30</v>
      </c>
      <c r="BA10" s="114">
        <f t="shared" ca="1" si="16"/>
        <v>3236.491335372596</v>
      </c>
      <c r="BB10" s="126" t="s">
        <v>103</v>
      </c>
      <c r="BC10" s="137">
        <f>BC9-787</f>
        <v>13713</v>
      </c>
      <c r="BD10" s="115">
        <f>15.31*13713*366</f>
        <v>76840246.980000004</v>
      </c>
      <c r="BE10" s="115">
        <f>15.31*13713*366</f>
        <v>76840246.980000004</v>
      </c>
      <c r="BF10" s="115">
        <f>15.31*13713*366</f>
        <v>76840246.980000004</v>
      </c>
      <c r="BG10" s="115">
        <f>15.31*13713*366</f>
        <v>76840246.980000004</v>
      </c>
      <c r="BH10" s="115">
        <f>15.31*13713*366</f>
        <v>76840246.980000004</v>
      </c>
      <c r="BI10" s="115">
        <f>SUM(BD10:BH10)</f>
        <v>384201234.90000004</v>
      </c>
    </row>
    <row r="11" spans="1:62" ht="63" customHeight="1" thickBot="1" x14ac:dyDescent="0.3">
      <c r="B11" s="323" t="s">
        <v>78</v>
      </c>
      <c r="C11" s="324"/>
      <c r="D11" s="93">
        <v>21.3</v>
      </c>
      <c r="E11" s="93">
        <v>21.96</v>
      </c>
      <c r="F11" s="104">
        <v>22.62</v>
      </c>
      <c r="G11" s="107">
        <v>23.31</v>
      </c>
      <c r="H11" s="104">
        <v>24.03</v>
      </c>
      <c r="I11" s="110">
        <f t="shared" si="0"/>
        <v>113.22000000000001</v>
      </c>
      <c r="J11" s="113">
        <v>150</v>
      </c>
      <c r="K11" s="96">
        <f t="shared" si="1"/>
        <v>16983.000000000004</v>
      </c>
      <c r="M11" s="323" t="s">
        <v>78</v>
      </c>
      <c r="N11" s="324"/>
      <c r="O11" s="93">
        <v>24.2</v>
      </c>
      <c r="P11" s="93">
        <v>23.98</v>
      </c>
      <c r="Q11" s="104">
        <v>24.56</v>
      </c>
      <c r="R11" s="107">
        <v>25.27</v>
      </c>
      <c r="S11" s="104">
        <v>26.12</v>
      </c>
      <c r="T11" s="110">
        <f t="shared" si="2"/>
        <v>124.13</v>
      </c>
      <c r="U11" s="81">
        <v>150</v>
      </c>
      <c r="V11" s="96">
        <f t="shared" si="7"/>
        <v>18619.5</v>
      </c>
      <c r="X11" s="323" t="s">
        <v>78</v>
      </c>
      <c r="Y11" s="324"/>
      <c r="Z11" s="103">
        <f t="shared" si="3"/>
        <v>21.3</v>
      </c>
      <c r="AA11" s="103">
        <f t="shared" si="4"/>
        <v>21.96</v>
      </c>
      <c r="AB11" s="103">
        <f t="shared" si="4"/>
        <v>22.62</v>
      </c>
      <c r="AC11" s="103">
        <f t="shared" si="4"/>
        <v>23.31</v>
      </c>
      <c r="AD11" s="103">
        <f t="shared" si="4"/>
        <v>24.03</v>
      </c>
      <c r="AE11" s="100">
        <f t="shared" si="5"/>
        <v>113.22000000000001</v>
      </c>
      <c r="AF11" s="81">
        <v>150</v>
      </c>
      <c r="AG11" s="114">
        <f t="shared" si="8"/>
        <v>16983.000000000004</v>
      </c>
      <c r="AH11" s="132">
        <f t="shared" ca="1" si="9"/>
        <v>5.5409654495903764</v>
      </c>
      <c r="AI11" s="132">
        <f t="shared" ref="AI11:AL13" ca="1" si="17">RAND()*(6-4)+4</f>
        <v>4.0414132162947638</v>
      </c>
      <c r="AJ11" s="132">
        <f t="shared" ca="1" si="17"/>
        <v>5.8553756961294834</v>
      </c>
      <c r="AK11" s="132">
        <f t="shared" ca="1" si="17"/>
        <v>4.7191505896143386</v>
      </c>
      <c r="AL11" s="132">
        <f t="shared" ca="1" si="17"/>
        <v>5.8650006522401696</v>
      </c>
      <c r="AM11" s="150">
        <v>5.4</v>
      </c>
      <c r="AN11" s="150">
        <v>5.4984529532086519</v>
      </c>
      <c r="AO11" s="150">
        <v>5.24</v>
      </c>
      <c r="AP11" s="150">
        <v>5.88</v>
      </c>
      <c r="AQ11" s="150">
        <v>5.0599999999999996</v>
      </c>
      <c r="AR11" s="323" t="s">
        <v>78</v>
      </c>
      <c r="AS11" s="324"/>
      <c r="AT11" s="103">
        <f t="shared" si="11"/>
        <v>15.9</v>
      </c>
      <c r="AU11" s="103">
        <f t="shared" si="12"/>
        <v>16.461547046791349</v>
      </c>
      <c r="AV11" s="103">
        <f t="shared" si="13"/>
        <v>17.380000000000003</v>
      </c>
      <c r="AW11" s="103">
        <f t="shared" si="14"/>
        <v>17.43</v>
      </c>
      <c r="AX11" s="103">
        <f t="shared" si="15"/>
        <v>18.970000000000002</v>
      </c>
      <c r="AY11" s="100">
        <f t="shared" si="6"/>
        <v>86.141547046791345</v>
      </c>
      <c r="AZ11" s="81">
        <v>150</v>
      </c>
      <c r="BA11" s="114">
        <f t="shared" si="16"/>
        <v>12921.232057018702</v>
      </c>
      <c r="BB11" s="139" t="s">
        <v>106</v>
      </c>
      <c r="BC11" s="140"/>
      <c r="BD11" s="140">
        <v>88000000</v>
      </c>
      <c r="BE11" s="140">
        <v>88000000</v>
      </c>
      <c r="BF11" s="140">
        <v>88000000</v>
      </c>
      <c r="BG11" s="140">
        <v>88000000</v>
      </c>
      <c r="BH11" s="140">
        <v>88000000</v>
      </c>
      <c r="BI11" s="140">
        <f>SUM(BD11:BH11)</f>
        <v>440000000</v>
      </c>
    </row>
    <row r="12" spans="1:62" ht="63" customHeight="1" thickBot="1" x14ac:dyDescent="0.3">
      <c r="B12" s="323" t="s">
        <v>79</v>
      </c>
      <c r="C12" s="324"/>
      <c r="D12" s="93">
        <v>20.32</v>
      </c>
      <c r="E12" s="93">
        <v>20.94</v>
      </c>
      <c r="F12" s="104">
        <v>21.57</v>
      </c>
      <c r="G12" s="107">
        <v>22.23</v>
      </c>
      <c r="H12" s="104">
        <v>22.91</v>
      </c>
      <c r="I12" s="110">
        <f t="shared" si="0"/>
        <v>107.97</v>
      </c>
      <c r="J12" s="113">
        <v>30</v>
      </c>
      <c r="K12" s="96">
        <f t="shared" si="1"/>
        <v>3239.1</v>
      </c>
      <c r="M12" s="323" t="s">
        <v>79</v>
      </c>
      <c r="N12" s="324"/>
      <c r="O12" s="93">
        <v>23.42</v>
      </c>
      <c r="P12" s="93">
        <v>23.21</v>
      </c>
      <c r="Q12" s="104">
        <v>23.77</v>
      </c>
      <c r="R12" s="107">
        <v>24.45</v>
      </c>
      <c r="S12" s="104">
        <v>25.28</v>
      </c>
      <c r="T12" s="110">
        <f t="shared" si="2"/>
        <v>120.13000000000001</v>
      </c>
      <c r="U12" s="81">
        <v>30</v>
      </c>
      <c r="V12" s="96">
        <f t="shared" si="7"/>
        <v>3603.9</v>
      </c>
      <c r="X12" s="323" t="s">
        <v>79</v>
      </c>
      <c r="Y12" s="324"/>
      <c r="Z12" s="103">
        <f t="shared" si="3"/>
        <v>20.32</v>
      </c>
      <c r="AA12" s="103">
        <f t="shared" si="4"/>
        <v>20.94</v>
      </c>
      <c r="AB12" s="103">
        <f t="shared" si="4"/>
        <v>21.57</v>
      </c>
      <c r="AC12" s="103">
        <f t="shared" si="4"/>
        <v>22.23</v>
      </c>
      <c r="AD12" s="103">
        <f t="shared" si="4"/>
        <v>22.91</v>
      </c>
      <c r="AE12" s="100">
        <f t="shared" si="5"/>
        <v>107.97</v>
      </c>
      <c r="AF12" s="81">
        <v>30</v>
      </c>
      <c r="AG12" s="114">
        <f t="shared" si="8"/>
        <v>3239.1</v>
      </c>
      <c r="AH12" s="132">
        <f t="shared" ca="1" si="9"/>
        <v>5.465910151629183</v>
      </c>
      <c r="AI12" s="132">
        <f t="shared" ca="1" si="17"/>
        <v>5.3165812043093599</v>
      </c>
      <c r="AJ12" s="132">
        <f t="shared" ca="1" si="17"/>
        <v>5.1238238612582823</v>
      </c>
      <c r="AK12" s="132">
        <f t="shared" ca="1" si="17"/>
        <v>4.1952412903362006</v>
      </c>
      <c r="AL12" s="132">
        <f t="shared" ca="1" si="17"/>
        <v>5.2917250197943888</v>
      </c>
      <c r="AM12" s="150">
        <v>5.0999999999999996</v>
      </c>
      <c r="AN12" s="150">
        <v>5.05</v>
      </c>
      <c r="AO12" s="150">
        <v>5.05</v>
      </c>
      <c r="AP12" s="150">
        <v>4.9800000000000004</v>
      </c>
      <c r="AQ12" s="150">
        <v>4.33</v>
      </c>
      <c r="AR12" s="323" t="s">
        <v>79</v>
      </c>
      <c r="AS12" s="324"/>
      <c r="AT12" s="103">
        <f t="shared" si="11"/>
        <v>15.22</v>
      </c>
      <c r="AU12" s="103">
        <f t="shared" si="12"/>
        <v>15.89</v>
      </c>
      <c r="AV12" s="103">
        <f t="shared" si="13"/>
        <v>16.52</v>
      </c>
      <c r="AW12" s="103">
        <f t="shared" si="14"/>
        <v>17.25</v>
      </c>
      <c r="AX12" s="103">
        <f t="shared" si="15"/>
        <v>18.579999999999998</v>
      </c>
      <c r="AY12" s="100">
        <f t="shared" si="6"/>
        <v>83.46</v>
      </c>
      <c r="AZ12" s="81">
        <v>30</v>
      </c>
      <c r="BA12" s="114">
        <f t="shared" si="16"/>
        <v>2503.7999999999997</v>
      </c>
      <c r="BB12" s="126"/>
      <c r="BC12" s="126"/>
      <c r="BD12" s="115"/>
      <c r="BE12" s="115"/>
    </row>
    <row r="13" spans="1:62" ht="63" customHeight="1" thickBot="1" x14ac:dyDescent="0.3">
      <c r="B13" s="323" t="s">
        <v>80</v>
      </c>
      <c r="C13" s="324"/>
      <c r="D13" s="93">
        <v>19.420000000000002</v>
      </c>
      <c r="E13" s="93">
        <v>20.02</v>
      </c>
      <c r="F13" s="104">
        <v>20.61</v>
      </c>
      <c r="G13" s="107">
        <v>21.24</v>
      </c>
      <c r="H13" s="104">
        <v>21.9</v>
      </c>
      <c r="I13" s="110">
        <f t="shared" si="0"/>
        <v>103.19</v>
      </c>
      <c r="J13" s="113">
        <v>30</v>
      </c>
      <c r="K13" s="96">
        <f t="shared" si="1"/>
        <v>3095.7</v>
      </c>
      <c r="M13" s="323" t="s">
        <v>80</v>
      </c>
      <c r="N13" s="324"/>
      <c r="O13" s="93">
        <v>22.71</v>
      </c>
      <c r="P13" s="93">
        <v>22.5</v>
      </c>
      <c r="Q13" s="104">
        <v>23.05</v>
      </c>
      <c r="R13" s="107">
        <v>23.72</v>
      </c>
      <c r="S13" s="104">
        <v>24.52</v>
      </c>
      <c r="T13" s="110">
        <f t="shared" si="2"/>
        <v>116.5</v>
      </c>
      <c r="U13" s="81">
        <v>30</v>
      </c>
      <c r="V13" s="96">
        <f t="shared" si="7"/>
        <v>3495</v>
      </c>
      <c r="X13" s="323" t="s">
        <v>80</v>
      </c>
      <c r="Y13" s="324"/>
      <c r="Z13" s="103">
        <f t="shared" si="3"/>
        <v>19.420000000000002</v>
      </c>
      <c r="AA13" s="103">
        <f t="shared" si="4"/>
        <v>20.02</v>
      </c>
      <c r="AB13" s="103">
        <f t="shared" si="4"/>
        <v>20.61</v>
      </c>
      <c r="AC13" s="103">
        <f t="shared" si="4"/>
        <v>21.24</v>
      </c>
      <c r="AD13" s="103">
        <f t="shared" si="4"/>
        <v>21.9</v>
      </c>
      <c r="AE13" s="100">
        <f t="shared" si="5"/>
        <v>103.19</v>
      </c>
      <c r="AF13" s="81">
        <v>30</v>
      </c>
      <c r="AG13" s="114">
        <f t="shared" si="8"/>
        <v>3095.7</v>
      </c>
      <c r="AH13" s="132">
        <f t="shared" ca="1" si="9"/>
        <v>5.5527727101580338</v>
      </c>
      <c r="AI13" s="132">
        <f t="shared" ca="1" si="17"/>
        <v>5.3146600037335698</v>
      </c>
      <c r="AJ13" s="132">
        <f t="shared" ca="1" si="17"/>
        <v>4.1161169550200425</v>
      </c>
      <c r="AK13" s="132">
        <f t="shared" ca="1" si="17"/>
        <v>4.3687329566597128</v>
      </c>
      <c r="AL13" s="132">
        <f t="shared" ca="1" si="17"/>
        <v>5.8995573393107215</v>
      </c>
      <c r="AM13" s="150">
        <v>4.8899999999999997</v>
      </c>
      <c r="AN13" s="150">
        <v>4.4175113965363417</v>
      </c>
      <c r="AO13" s="150">
        <v>4.345650943194947</v>
      </c>
      <c r="AP13" s="150">
        <v>4.5589944418150727</v>
      </c>
      <c r="AQ13" s="150">
        <v>4.4400000000000004</v>
      </c>
      <c r="AR13" s="323" t="s">
        <v>80</v>
      </c>
      <c r="AS13" s="324"/>
      <c r="AT13" s="103">
        <f t="shared" si="11"/>
        <v>14.530000000000001</v>
      </c>
      <c r="AU13" s="103">
        <f t="shared" si="12"/>
        <v>15.602488603463659</v>
      </c>
      <c r="AV13" s="103">
        <f t="shared" si="13"/>
        <v>16.264349056805052</v>
      </c>
      <c r="AW13" s="103">
        <f t="shared" si="14"/>
        <v>16.681005558184925</v>
      </c>
      <c r="AX13" s="103">
        <f t="shared" si="15"/>
        <v>17.459999999999997</v>
      </c>
      <c r="AY13" s="100">
        <f t="shared" si="6"/>
        <v>80.537843218453631</v>
      </c>
      <c r="AZ13" s="81">
        <v>30</v>
      </c>
      <c r="BA13" s="114">
        <f t="shared" si="16"/>
        <v>2416.1352965536089</v>
      </c>
      <c r="BB13" s="126"/>
      <c r="BC13" s="126"/>
      <c r="BD13" s="117" t="s">
        <v>107</v>
      </c>
      <c r="BE13" s="115"/>
    </row>
    <row r="14" spans="1:62" ht="28.5" customHeight="1" x14ac:dyDescent="0.25">
      <c r="B14" s="332" t="s">
        <v>81</v>
      </c>
      <c r="C14" s="333"/>
      <c r="D14" s="333"/>
      <c r="E14" s="333"/>
      <c r="F14" s="333"/>
      <c r="G14" s="333"/>
      <c r="H14" s="333"/>
      <c r="I14" s="333"/>
      <c r="J14" s="334"/>
      <c r="K14" s="337">
        <f>SUM(K7:K13)</f>
        <v>208936.96000000002</v>
      </c>
      <c r="M14" s="332" t="s">
        <v>81</v>
      </c>
      <c r="N14" s="333"/>
      <c r="O14" s="333"/>
      <c r="P14" s="333"/>
      <c r="Q14" s="333"/>
      <c r="R14" s="333"/>
      <c r="S14" s="333"/>
      <c r="T14" s="333"/>
      <c r="U14" s="334"/>
      <c r="V14" s="337">
        <f>SUM(V7:V13)</f>
        <v>230807.58000000002</v>
      </c>
      <c r="X14" s="332" t="s">
        <v>81</v>
      </c>
      <c r="Y14" s="333"/>
      <c r="Z14" s="333"/>
      <c r="AA14" s="333"/>
      <c r="AB14" s="333"/>
      <c r="AC14" s="333"/>
      <c r="AD14" s="333"/>
      <c r="AE14" s="333"/>
      <c r="AF14" s="334"/>
      <c r="AG14" s="382">
        <f>SUM(AG7:AG13)</f>
        <v>208936.96000000002</v>
      </c>
      <c r="AH14" s="133"/>
      <c r="AI14" s="133"/>
      <c r="AJ14" s="133"/>
      <c r="AK14" s="133"/>
      <c r="AL14" s="133"/>
      <c r="AR14" s="332" t="s">
        <v>81</v>
      </c>
      <c r="AS14" s="333"/>
      <c r="AT14" s="333"/>
      <c r="AU14" s="333"/>
      <c r="AV14" s="333"/>
      <c r="AW14" s="333"/>
      <c r="AX14" s="333"/>
      <c r="AY14" s="333"/>
      <c r="AZ14" s="334"/>
      <c r="BA14" s="382">
        <f ca="1">SUM(BA7:BA13)</f>
        <v>170545.5448253605</v>
      </c>
      <c r="BB14" s="126"/>
      <c r="BC14" s="126"/>
      <c r="BD14" s="115" t="s">
        <v>108</v>
      </c>
      <c r="BE14" s="115"/>
      <c r="BJ14" s="116"/>
    </row>
    <row r="15" spans="1:62" ht="28.5" customHeight="1" thickBot="1" x14ac:dyDescent="0.3">
      <c r="B15" s="329" t="s">
        <v>82</v>
      </c>
      <c r="C15" s="330"/>
      <c r="D15" s="330"/>
      <c r="E15" s="330"/>
      <c r="F15" s="330"/>
      <c r="G15" s="330"/>
      <c r="H15" s="330"/>
      <c r="I15" s="330"/>
      <c r="J15" s="331"/>
      <c r="K15" s="338"/>
      <c r="M15" s="329" t="s">
        <v>82</v>
      </c>
      <c r="N15" s="330"/>
      <c r="O15" s="330"/>
      <c r="P15" s="330"/>
      <c r="Q15" s="330"/>
      <c r="R15" s="330"/>
      <c r="S15" s="330"/>
      <c r="T15" s="330"/>
      <c r="U15" s="331"/>
      <c r="V15" s="338"/>
      <c r="X15" s="329" t="s">
        <v>82</v>
      </c>
      <c r="Y15" s="330"/>
      <c r="Z15" s="330"/>
      <c r="AA15" s="330"/>
      <c r="AB15" s="330"/>
      <c r="AC15" s="330"/>
      <c r="AD15" s="330"/>
      <c r="AE15" s="330"/>
      <c r="AF15" s="331"/>
      <c r="AG15" s="383"/>
      <c r="AH15" s="133"/>
      <c r="AI15" s="133"/>
      <c r="AJ15" s="133"/>
      <c r="AK15" s="133"/>
      <c r="AL15" s="133"/>
      <c r="AO15" s="146"/>
      <c r="AR15" s="329" t="s">
        <v>82</v>
      </c>
      <c r="AS15" s="330"/>
      <c r="AT15" s="330"/>
      <c r="AU15" s="330"/>
      <c r="AV15" s="330"/>
      <c r="AW15" s="330"/>
      <c r="AX15" s="330"/>
      <c r="AY15" s="330"/>
      <c r="AZ15" s="331"/>
      <c r="BA15" s="383"/>
      <c r="BB15" s="126"/>
      <c r="BC15" s="126"/>
      <c r="BD15" s="115"/>
      <c r="BE15" s="115"/>
    </row>
    <row r="16" spans="1:62" ht="42.75" customHeight="1" thickTop="1" thickBot="1" x14ac:dyDescent="0.3">
      <c r="B16" s="335"/>
      <c r="C16" s="317" t="s">
        <v>83</v>
      </c>
      <c r="D16" s="317"/>
      <c r="E16" s="317"/>
      <c r="F16" s="317"/>
      <c r="G16" s="339"/>
      <c r="H16" s="339"/>
      <c r="I16" s="333"/>
      <c r="J16" s="340"/>
      <c r="K16" s="343"/>
      <c r="M16" s="335"/>
      <c r="N16" s="317" t="s">
        <v>83</v>
      </c>
      <c r="O16" s="317"/>
      <c r="P16" s="317"/>
      <c r="Q16" s="317"/>
      <c r="R16" s="339"/>
      <c r="S16" s="339"/>
      <c r="T16" s="333"/>
      <c r="U16" s="340"/>
      <c r="V16" s="343"/>
      <c r="X16" s="335"/>
      <c r="Y16" s="317" t="s">
        <v>83</v>
      </c>
      <c r="Z16" s="317"/>
      <c r="AA16" s="317"/>
      <c r="AB16" s="317"/>
      <c r="AC16" s="339"/>
      <c r="AD16" s="339"/>
      <c r="AE16" s="333"/>
      <c r="AF16" s="340"/>
      <c r="AG16" s="343"/>
      <c r="AH16" s="133"/>
      <c r="AI16" s="133"/>
      <c r="AJ16" s="133"/>
      <c r="AK16" s="133"/>
      <c r="AL16" s="133"/>
      <c r="AR16" s="335"/>
      <c r="AS16" s="317" t="s">
        <v>83</v>
      </c>
      <c r="AT16" s="317"/>
      <c r="AU16" s="317"/>
      <c r="AV16" s="317"/>
      <c r="AW16" s="339"/>
      <c r="AX16" s="339"/>
      <c r="AY16" s="333"/>
      <c r="AZ16" s="340"/>
      <c r="BA16" s="343"/>
      <c r="BB16" s="127"/>
      <c r="BC16" s="127"/>
      <c r="BD16" s="115"/>
      <c r="BE16" s="117"/>
    </row>
    <row r="17" spans="2:57" ht="42.75" customHeight="1" thickBot="1" x14ac:dyDescent="0.3">
      <c r="B17" s="336"/>
      <c r="C17" s="317" t="s">
        <v>85</v>
      </c>
      <c r="D17" s="317"/>
      <c r="E17" s="317"/>
      <c r="F17" s="317"/>
      <c r="G17" s="348"/>
      <c r="H17" s="348"/>
      <c r="I17" s="341"/>
      <c r="J17" s="342"/>
      <c r="K17" s="344"/>
      <c r="M17" s="336"/>
      <c r="N17" s="317" t="s">
        <v>85</v>
      </c>
      <c r="O17" s="317"/>
      <c r="P17" s="317"/>
      <c r="Q17" s="317"/>
      <c r="R17" s="348"/>
      <c r="S17" s="348"/>
      <c r="T17" s="341"/>
      <c r="U17" s="342"/>
      <c r="V17" s="344"/>
      <c r="X17" s="336"/>
      <c r="Y17" s="317" t="s">
        <v>85</v>
      </c>
      <c r="Z17" s="317"/>
      <c r="AA17" s="317"/>
      <c r="AB17" s="317"/>
      <c r="AC17" s="348"/>
      <c r="AD17" s="348"/>
      <c r="AE17" s="341"/>
      <c r="AF17" s="342"/>
      <c r="AG17" s="344"/>
      <c r="AH17" s="133"/>
      <c r="AI17" s="133"/>
      <c r="AJ17" s="133"/>
      <c r="AK17" s="133"/>
      <c r="AL17" s="133"/>
      <c r="AR17" s="336"/>
      <c r="AS17" s="317" t="s">
        <v>85</v>
      </c>
      <c r="AT17" s="317"/>
      <c r="AU17" s="317"/>
      <c r="AV17" s="317"/>
      <c r="AW17" s="348"/>
      <c r="AX17" s="348"/>
      <c r="AY17" s="341"/>
      <c r="AZ17" s="342"/>
      <c r="BA17" s="344"/>
      <c r="BB17" s="127"/>
      <c r="BC17" s="127"/>
      <c r="BE17" s="117"/>
    </row>
    <row r="18" spans="2:57" ht="42.75" customHeight="1" thickBot="1" x14ac:dyDescent="0.3">
      <c r="B18" s="345" t="s">
        <v>86</v>
      </c>
      <c r="C18" s="346"/>
      <c r="D18" s="346"/>
      <c r="E18" s="346"/>
      <c r="F18" s="346"/>
      <c r="G18" s="346"/>
      <c r="H18" s="346"/>
      <c r="I18" s="346"/>
      <c r="J18" s="346"/>
      <c r="K18" s="347"/>
      <c r="M18" s="345" t="s">
        <v>86</v>
      </c>
      <c r="N18" s="346"/>
      <c r="O18" s="346"/>
      <c r="P18" s="346"/>
      <c r="Q18" s="346"/>
      <c r="R18" s="346"/>
      <c r="S18" s="346"/>
      <c r="T18" s="346"/>
      <c r="U18" s="346"/>
      <c r="V18" s="347"/>
      <c r="X18" s="345" t="s">
        <v>86</v>
      </c>
      <c r="Y18" s="346"/>
      <c r="Z18" s="346"/>
      <c r="AA18" s="346"/>
      <c r="AB18" s="346"/>
      <c r="AC18" s="346"/>
      <c r="AD18" s="346"/>
      <c r="AE18" s="346"/>
      <c r="AF18" s="346"/>
      <c r="AG18" s="347"/>
      <c r="AH18" s="134"/>
      <c r="AI18" s="134"/>
      <c r="AJ18" s="134"/>
      <c r="AK18" s="134"/>
      <c r="AL18" s="134"/>
      <c r="AR18" s="345" t="s">
        <v>86</v>
      </c>
      <c r="AS18" s="346"/>
      <c r="AT18" s="346"/>
      <c r="AU18" s="346"/>
      <c r="AV18" s="346"/>
      <c r="AW18" s="346"/>
      <c r="AX18" s="346"/>
      <c r="AY18" s="346"/>
      <c r="AZ18" s="346"/>
      <c r="BA18" s="347"/>
      <c r="BB18" s="123"/>
      <c r="BC18" s="123"/>
      <c r="BE18" s="115"/>
    </row>
    <row r="19" spans="2:57" s="202" customFormat="1" x14ac:dyDescent="0.25">
      <c r="B19" s="202" t="s">
        <v>125</v>
      </c>
      <c r="D19" s="203">
        <f>D7*14500*366</f>
        <v>113622870</v>
      </c>
      <c r="E19" s="203">
        <f>E7*14500*366</f>
        <v>117178560</v>
      </c>
      <c r="F19" s="203">
        <f>F7*14500*366</f>
        <v>120681180</v>
      </c>
      <c r="G19" s="203">
        <f>G7*14500*366</f>
        <v>124343010</v>
      </c>
      <c r="H19" s="203">
        <f>H7*14500*366</f>
        <v>128164050</v>
      </c>
      <c r="I19" s="203"/>
      <c r="K19" s="203">
        <f>SUM(D19:H19)</f>
        <v>603989670</v>
      </c>
      <c r="M19" s="202" t="s">
        <v>125</v>
      </c>
      <c r="O19" s="203">
        <f>O7*14500*366</f>
        <v>130711410</v>
      </c>
      <c r="P19" s="203">
        <f>P7*14500*366</f>
        <v>129490800</v>
      </c>
      <c r="Q19" s="203">
        <f>Q7*14500*366</f>
        <v>132675000</v>
      </c>
      <c r="R19" s="203">
        <f>R7*14500*366</f>
        <v>136496040</v>
      </c>
      <c r="S19" s="203">
        <f>S7*14500*366</f>
        <v>141060060</v>
      </c>
      <c r="T19" s="203"/>
      <c r="V19" s="203">
        <f>SUM(O19:S19)</f>
        <v>670433310</v>
      </c>
      <c r="AH19" s="128"/>
      <c r="AI19" s="128"/>
      <c r="AJ19" s="128"/>
      <c r="AK19" s="128"/>
      <c r="AL19" s="128"/>
      <c r="AM19" s="204"/>
      <c r="AN19" s="204"/>
      <c r="AO19" s="204"/>
      <c r="AP19" s="204"/>
      <c r="AQ19" s="204"/>
      <c r="BB19" s="205"/>
      <c r="BC19" s="205"/>
    </row>
    <row r="20" spans="2:57" x14ac:dyDescent="0.25">
      <c r="D20" s="115"/>
      <c r="BB20" s="124"/>
      <c r="BC20" s="124"/>
    </row>
    <row r="21" spans="2:57" ht="26.25" x14ac:dyDescent="0.4">
      <c r="B21" s="307" t="s">
        <v>112</v>
      </c>
      <c r="C21" s="307"/>
      <c r="D21" s="307"/>
      <c r="E21" s="307"/>
      <c r="F21" s="307"/>
      <c r="G21" s="307"/>
      <c r="H21" s="307"/>
      <c r="I21" s="307"/>
      <c r="J21" s="307"/>
      <c r="K21" s="307"/>
      <c r="M21" s="307" t="s">
        <v>113</v>
      </c>
      <c r="N21" s="307"/>
      <c r="O21" s="307"/>
      <c r="P21" s="307"/>
      <c r="Q21" s="307"/>
      <c r="R21" s="307"/>
      <c r="S21" s="307"/>
      <c r="T21" s="307"/>
      <c r="U21" s="307"/>
      <c r="V21" s="307"/>
      <c r="X21" s="308" t="s">
        <v>93</v>
      </c>
      <c r="Y21" s="308"/>
      <c r="Z21" s="308"/>
      <c r="AA21" s="308"/>
      <c r="AB21" s="308"/>
      <c r="AC21" s="308"/>
      <c r="AD21" s="308"/>
      <c r="BB21" s="124"/>
      <c r="BC21" s="124"/>
    </row>
    <row r="22" spans="2:57" ht="15.75" thickBot="1" x14ac:dyDescent="0.3">
      <c r="B22" s="83" t="s">
        <v>87</v>
      </c>
      <c r="M22" s="83" t="s">
        <v>87</v>
      </c>
      <c r="X22" s="83" t="s">
        <v>87</v>
      </c>
      <c r="BB22" s="124"/>
      <c r="BC22" s="124"/>
    </row>
    <row r="23" spans="2:57" ht="15.75" customHeight="1" thickBot="1" x14ac:dyDescent="0.3">
      <c r="B23" s="310" t="s">
        <v>62</v>
      </c>
      <c r="C23" s="311"/>
      <c r="D23" s="316" t="s">
        <v>63</v>
      </c>
      <c r="E23" s="317"/>
      <c r="F23" s="317"/>
      <c r="G23" s="317"/>
      <c r="H23" s="317"/>
      <c r="I23" s="136" t="s">
        <v>64</v>
      </c>
      <c r="J23" s="318" t="s">
        <v>65</v>
      </c>
      <c r="K23" s="319"/>
      <c r="M23" s="310" t="s">
        <v>62</v>
      </c>
      <c r="N23" s="311"/>
      <c r="O23" s="316" t="s">
        <v>63</v>
      </c>
      <c r="P23" s="317"/>
      <c r="Q23" s="317"/>
      <c r="R23" s="317"/>
      <c r="S23" s="317"/>
      <c r="T23" s="136" t="s">
        <v>64</v>
      </c>
      <c r="U23" s="318" t="s">
        <v>65</v>
      </c>
      <c r="V23" s="319"/>
      <c r="X23" s="310" t="s">
        <v>62</v>
      </c>
      <c r="Y23" s="311"/>
      <c r="Z23" s="316" t="s">
        <v>63</v>
      </c>
      <c r="AA23" s="317"/>
      <c r="AB23" s="317"/>
      <c r="AC23" s="317"/>
      <c r="AD23" s="317"/>
      <c r="AE23" s="136" t="s">
        <v>64</v>
      </c>
      <c r="AF23" s="318" t="s">
        <v>65</v>
      </c>
      <c r="AG23" s="319"/>
      <c r="BB23" s="124"/>
      <c r="BC23" s="124"/>
    </row>
    <row r="24" spans="2:57" ht="15" customHeight="1" x14ac:dyDescent="0.25">
      <c r="B24" s="312"/>
      <c r="C24" s="313"/>
      <c r="D24" s="321" t="s">
        <v>66</v>
      </c>
      <c r="E24" s="321" t="s">
        <v>67</v>
      </c>
      <c r="F24" s="310" t="s">
        <v>68</v>
      </c>
      <c r="G24" s="321" t="s">
        <v>69</v>
      </c>
      <c r="H24" s="310" t="s">
        <v>70</v>
      </c>
      <c r="I24" s="321"/>
      <c r="J24" s="321" t="s">
        <v>71</v>
      </c>
      <c r="K24" s="135" t="s">
        <v>72</v>
      </c>
      <c r="M24" s="312"/>
      <c r="N24" s="313"/>
      <c r="O24" s="321" t="s">
        <v>66</v>
      </c>
      <c r="P24" s="321" t="s">
        <v>67</v>
      </c>
      <c r="Q24" s="310" t="s">
        <v>68</v>
      </c>
      <c r="R24" s="321" t="s">
        <v>69</v>
      </c>
      <c r="S24" s="310" t="s">
        <v>70</v>
      </c>
      <c r="T24" s="321"/>
      <c r="U24" s="321" t="s">
        <v>71</v>
      </c>
      <c r="V24" s="135" t="s">
        <v>72</v>
      </c>
      <c r="X24" s="312"/>
      <c r="Y24" s="313"/>
      <c r="Z24" s="321" t="s">
        <v>66</v>
      </c>
      <c r="AA24" s="321" t="s">
        <v>67</v>
      </c>
      <c r="AB24" s="310" t="s">
        <v>68</v>
      </c>
      <c r="AC24" s="321" t="s">
        <v>69</v>
      </c>
      <c r="AD24" s="310" t="s">
        <v>70</v>
      </c>
      <c r="AE24" s="321"/>
      <c r="AF24" s="321" t="s">
        <v>71</v>
      </c>
      <c r="AG24" s="135" t="s">
        <v>72</v>
      </c>
      <c r="BB24" s="124"/>
      <c r="BC24" s="124"/>
    </row>
    <row r="25" spans="2:57" ht="15.75" thickBot="1" x14ac:dyDescent="0.3">
      <c r="B25" s="314"/>
      <c r="C25" s="315"/>
      <c r="D25" s="322"/>
      <c r="E25" s="322"/>
      <c r="F25" s="314"/>
      <c r="G25" s="322"/>
      <c r="H25" s="314"/>
      <c r="I25" s="322"/>
      <c r="J25" s="322"/>
      <c r="K25" s="78" t="s">
        <v>73</v>
      </c>
      <c r="M25" s="314"/>
      <c r="N25" s="315"/>
      <c r="O25" s="322"/>
      <c r="P25" s="322"/>
      <c r="Q25" s="314"/>
      <c r="R25" s="322"/>
      <c r="S25" s="314"/>
      <c r="T25" s="322"/>
      <c r="U25" s="322"/>
      <c r="V25" s="78" t="s">
        <v>73</v>
      </c>
      <c r="X25" s="314"/>
      <c r="Y25" s="315"/>
      <c r="Z25" s="322"/>
      <c r="AA25" s="322"/>
      <c r="AB25" s="314"/>
      <c r="AC25" s="322"/>
      <c r="AD25" s="314"/>
      <c r="AE25" s="322"/>
      <c r="AF25" s="322"/>
      <c r="AG25" s="78" t="s">
        <v>73</v>
      </c>
      <c r="BB25" s="124"/>
      <c r="BC25" s="124"/>
    </row>
    <row r="26" spans="2:57" ht="48" customHeight="1" thickBot="1" x14ac:dyDescent="0.3">
      <c r="B26" s="323" t="s">
        <v>74</v>
      </c>
      <c r="C26" s="324"/>
      <c r="D26" s="179">
        <v>15.23</v>
      </c>
      <c r="E26" s="179">
        <v>15.8</v>
      </c>
      <c r="F26" s="180">
        <v>16.29</v>
      </c>
      <c r="G26" s="185">
        <v>16.8</v>
      </c>
      <c r="H26" s="185">
        <v>17.34</v>
      </c>
      <c r="I26" s="108">
        <f>SUM(D26:H26)</f>
        <v>81.460000000000008</v>
      </c>
      <c r="J26" s="111">
        <v>1406</v>
      </c>
      <c r="K26" s="96">
        <f>J26*I26</f>
        <v>114532.76000000001</v>
      </c>
      <c r="M26" s="323" t="s">
        <v>74</v>
      </c>
      <c r="N26" s="324"/>
      <c r="O26" s="93"/>
      <c r="P26" s="93"/>
      <c r="Q26" s="104"/>
      <c r="R26" s="104"/>
      <c r="S26" s="104"/>
      <c r="T26" s="108">
        <f t="shared" ref="T26:T32" si="18">SUM(O26:S26)</f>
        <v>0</v>
      </c>
      <c r="U26" s="81">
        <v>1406</v>
      </c>
      <c r="V26" s="96">
        <f>T26*U26</f>
        <v>0</v>
      </c>
      <c r="X26" s="323" t="s">
        <v>74</v>
      </c>
      <c r="Y26" s="324"/>
      <c r="Z26" s="103">
        <f t="shared" ref="Z26:Z32" si="19">MIN(D26,O26)</f>
        <v>15.23</v>
      </c>
      <c r="AA26" s="103">
        <f t="shared" ref="AA26:AA32" si="20">MIN(E26,P26)</f>
        <v>15.8</v>
      </c>
      <c r="AB26" s="103">
        <f t="shared" ref="AB26:AB32" si="21">MIN(F26,Q26)</f>
        <v>16.29</v>
      </c>
      <c r="AC26" s="103">
        <f t="shared" ref="AC26:AC32" si="22">MIN(G26,R26)</f>
        <v>16.8</v>
      </c>
      <c r="AD26" s="103">
        <f t="shared" ref="AD26:AD32" si="23">MIN(H26,S26)</f>
        <v>17.34</v>
      </c>
      <c r="AE26" s="100">
        <f t="shared" ref="AE26:AE32" si="24">SUM(Z26:AD26)</f>
        <v>81.460000000000008</v>
      </c>
      <c r="AF26" s="81">
        <v>1406</v>
      </c>
      <c r="AG26" s="114">
        <f>AE26*AF26</f>
        <v>114532.76000000001</v>
      </c>
      <c r="BB26" s="124"/>
      <c r="BC26" s="124"/>
    </row>
    <row r="27" spans="2:57" ht="48" customHeight="1" thickBot="1" x14ac:dyDescent="0.3">
      <c r="B27" s="323" t="s">
        <v>75</v>
      </c>
      <c r="C27" s="324"/>
      <c r="D27" s="183">
        <v>15.93</v>
      </c>
      <c r="E27" s="183">
        <v>16.52</v>
      </c>
      <c r="F27" s="184">
        <v>17.04</v>
      </c>
      <c r="G27" s="187">
        <v>17.57</v>
      </c>
      <c r="H27" s="186">
        <v>18.13</v>
      </c>
      <c r="I27" s="108">
        <f t="shared" ref="I27:I32" si="25">SUM(D27:H27)</f>
        <v>85.19</v>
      </c>
      <c r="J27" s="112">
        <v>150</v>
      </c>
      <c r="K27" s="96">
        <f t="shared" ref="K27:K32" si="26">J27*I27</f>
        <v>12778.5</v>
      </c>
      <c r="M27" s="323" t="s">
        <v>75</v>
      </c>
      <c r="N27" s="324"/>
      <c r="O27" s="93"/>
      <c r="P27" s="93"/>
      <c r="Q27" s="104"/>
      <c r="R27" s="107"/>
      <c r="S27" s="104"/>
      <c r="T27" s="110">
        <f t="shared" si="18"/>
        <v>0</v>
      </c>
      <c r="U27" s="81">
        <v>150</v>
      </c>
      <c r="V27" s="96">
        <f t="shared" ref="V27:V32" si="27">T27*U27</f>
        <v>0</v>
      </c>
      <c r="X27" s="323" t="s">
        <v>75</v>
      </c>
      <c r="Y27" s="324"/>
      <c r="Z27" s="103">
        <f t="shared" si="19"/>
        <v>15.93</v>
      </c>
      <c r="AA27" s="103">
        <f t="shared" si="20"/>
        <v>16.52</v>
      </c>
      <c r="AB27" s="103">
        <f t="shared" si="21"/>
        <v>17.04</v>
      </c>
      <c r="AC27" s="103">
        <f t="shared" si="22"/>
        <v>17.57</v>
      </c>
      <c r="AD27" s="103">
        <f t="shared" si="23"/>
        <v>18.13</v>
      </c>
      <c r="AE27" s="100">
        <f t="shared" si="24"/>
        <v>85.19</v>
      </c>
      <c r="AF27" s="81">
        <v>150</v>
      </c>
      <c r="AG27" s="114">
        <f t="shared" ref="AG27:AG32" si="28">AE27*AF27</f>
        <v>12778.5</v>
      </c>
      <c r="BB27" s="124"/>
      <c r="BC27" s="124"/>
    </row>
    <row r="28" spans="2:57" ht="48" customHeight="1" thickBot="1" x14ac:dyDescent="0.3">
      <c r="B28" s="323" t="s">
        <v>76</v>
      </c>
      <c r="C28" s="324"/>
      <c r="D28" s="179">
        <v>16.79</v>
      </c>
      <c r="E28" s="179">
        <v>17.420000000000002</v>
      </c>
      <c r="F28" s="180">
        <v>17.96</v>
      </c>
      <c r="G28" s="188">
        <v>18.52</v>
      </c>
      <c r="H28" s="185">
        <v>19.11</v>
      </c>
      <c r="I28" s="108">
        <f t="shared" si="25"/>
        <v>89.8</v>
      </c>
      <c r="J28" s="113">
        <v>30</v>
      </c>
      <c r="K28" s="96">
        <f t="shared" si="26"/>
        <v>2694</v>
      </c>
      <c r="M28" s="323" t="s">
        <v>76</v>
      </c>
      <c r="N28" s="324"/>
      <c r="O28" s="93"/>
      <c r="P28" s="93"/>
      <c r="Q28" s="104"/>
      <c r="R28" s="107"/>
      <c r="S28" s="104"/>
      <c r="T28" s="110">
        <f t="shared" si="18"/>
        <v>0</v>
      </c>
      <c r="U28" s="81">
        <v>30</v>
      </c>
      <c r="V28" s="96">
        <f t="shared" si="27"/>
        <v>0</v>
      </c>
      <c r="X28" s="323" t="s">
        <v>76</v>
      </c>
      <c r="Y28" s="324"/>
      <c r="Z28" s="103">
        <f t="shared" si="19"/>
        <v>16.79</v>
      </c>
      <c r="AA28" s="103">
        <f t="shared" si="20"/>
        <v>17.420000000000002</v>
      </c>
      <c r="AB28" s="103">
        <f t="shared" si="21"/>
        <v>17.96</v>
      </c>
      <c r="AC28" s="103">
        <f t="shared" si="22"/>
        <v>18.52</v>
      </c>
      <c r="AD28" s="103">
        <f t="shared" si="23"/>
        <v>19.11</v>
      </c>
      <c r="AE28" s="100">
        <f t="shared" si="24"/>
        <v>89.8</v>
      </c>
      <c r="AF28" s="81">
        <v>30</v>
      </c>
      <c r="AG28" s="114">
        <f t="shared" si="28"/>
        <v>2694</v>
      </c>
      <c r="BB28" s="124"/>
      <c r="BC28" s="124"/>
    </row>
    <row r="29" spans="2:57" ht="48" customHeight="1" thickBot="1" x14ac:dyDescent="0.3">
      <c r="B29" s="323" t="s">
        <v>77</v>
      </c>
      <c r="C29" s="324"/>
      <c r="D29" s="179">
        <v>17.75</v>
      </c>
      <c r="E29" s="179">
        <v>18.420000000000002</v>
      </c>
      <c r="F29" s="180">
        <v>18.98</v>
      </c>
      <c r="G29" s="188">
        <v>19.579999999999998</v>
      </c>
      <c r="H29" s="185">
        <v>20.21</v>
      </c>
      <c r="I29" s="108">
        <f t="shared" si="25"/>
        <v>94.94</v>
      </c>
      <c r="J29" s="113">
        <v>30</v>
      </c>
      <c r="K29" s="96">
        <f t="shared" si="26"/>
        <v>2848.2</v>
      </c>
      <c r="M29" s="323" t="s">
        <v>77</v>
      </c>
      <c r="N29" s="324"/>
      <c r="O29" s="93"/>
      <c r="P29" s="93"/>
      <c r="Q29" s="104"/>
      <c r="R29" s="107"/>
      <c r="S29" s="104"/>
      <c r="T29" s="110">
        <f t="shared" si="18"/>
        <v>0</v>
      </c>
      <c r="U29" s="81">
        <v>30</v>
      </c>
      <c r="V29" s="96">
        <f t="shared" si="27"/>
        <v>0</v>
      </c>
      <c r="X29" s="323" t="s">
        <v>77</v>
      </c>
      <c r="Y29" s="324"/>
      <c r="Z29" s="103">
        <f t="shared" si="19"/>
        <v>17.75</v>
      </c>
      <c r="AA29" s="103">
        <f t="shared" si="20"/>
        <v>18.420000000000002</v>
      </c>
      <c r="AB29" s="103">
        <f t="shared" si="21"/>
        <v>18.98</v>
      </c>
      <c r="AC29" s="103">
        <f t="shared" si="22"/>
        <v>19.579999999999998</v>
      </c>
      <c r="AD29" s="103">
        <f t="shared" si="23"/>
        <v>20.21</v>
      </c>
      <c r="AE29" s="100">
        <f t="shared" si="24"/>
        <v>94.94</v>
      </c>
      <c r="AF29" s="81">
        <v>30</v>
      </c>
      <c r="AG29" s="114">
        <f t="shared" si="28"/>
        <v>2848.2</v>
      </c>
      <c r="BB29" s="124"/>
      <c r="BC29" s="124"/>
    </row>
    <row r="30" spans="2:57" ht="48" customHeight="1" thickBot="1" x14ac:dyDescent="0.3">
      <c r="B30" s="323" t="s">
        <v>78</v>
      </c>
      <c r="C30" s="324"/>
      <c r="D30" s="179">
        <v>15.15</v>
      </c>
      <c r="E30" s="179">
        <v>15.72</v>
      </c>
      <c r="F30" s="180">
        <v>16.21</v>
      </c>
      <c r="G30" s="188">
        <v>16.72</v>
      </c>
      <c r="H30" s="185">
        <v>17.25</v>
      </c>
      <c r="I30" s="108">
        <f t="shared" si="25"/>
        <v>81.05</v>
      </c>
      <c r="J30" s="113">
        <v>150</v>
      </c>
      <c r="K30" s="96">
        <f t="shared" si="26"/>
        <v>12157.5</v>
      </c>
      <c r="M30" s="323" t="s">
        <v>78</v>
      </c>
      <c r="N30" s="324"/>
      <c r="O30" s="93"/>
      <c r="P30" s="93"/>
      <c r="Q30" s="104"/>
      <c r="R30" s="107"/>
      <c r="S30" s="104"/>
      <c r="T30" s="110">
        <f t="shared" si="18"/>
        <v>0</v>
      </c>
      <c r="U30" s="81">
        <v>150</v>
      </c>
      <c r="V30" s="96">
        <f t="shared" si="27"/>
        <v>0</v>
      </c>
      <c r="X30" s="323" t="s">
        <v>78</v>
      </c>
      <c r="Y30" s="324"/>
      <c r="Z30" s="103">
        <f t="shared" si="19"/>
        <v>15.15</v>
      </c>
      <c r="AA30" s="103">
        <f t="shared" si="20"/>
        <v>15.72</v>
      </c>
      <c r="AB30" s="103">
        <f t="shared" si="21"/>
        <v>16.21</v>
      </c>
      <c r="AC30" s="103">
        <f t="shared" si="22"/>
        <v>16.72</v>
      </c>
      <c r="AD30" s="103">
        <f t="shared" si="23"/>
        <v>17.25</v>
      </c>
      <c r="AE30" s="100">
        <f t="shared" si="24"/>
        <v>81.05</v>
      </c>
      <c r="AF30" s="81">
        <v>150</v>
      </c>
      <c r="AG30" s="114">
        <f t="shared" si="28"/>
        <v>12157.5</v>
      </c>
      <c r="BB30" s="124"/>
      <c r="BC30" s="124"/>
    </row>
    <row r="31" spans="2:57" ht="48" customHeight="1" thickBot="1" x14ac:dyDescent="0.3">
      <c r="B31" s="323" t="s">
        <v>79</v>
      </c>
      <c r="C31" s="324"/>
      <c r="D31" s="179">
        <v>14.45</v>
      </c>
      <c r="E31" s="179">
        <v>14.99</v>
      </c>
      <c r="F31" s="180">
        <v>15.45</v>
      </c>
      <c r="G31" s="188">
        <v>15.94</v>
      </c>
      <c r="H31" s="185">
        <v>16.45</v>
      </c>
      <c r="I31" s="108">
        <f t="shared" si="25"/>
        <v>77.28</v>
      </c>
      <c r="J31" s="113">
        <v>30</v>
      </c>
      <c r="K31" s="96">
        <f t="shared" si="26"/>
        <v>2318.4</v>
      </c>
      <c r="M31" s="323" t="s">
        <v>79</v>
      </c>
      <c r="N31" s="324"/>
      <c r="O31" s="93"/>
      <c r="P31" s="93"/>
      <c r="Q31" s="104"/>
      <c r="R31" s="107"/>
      <c r="S31" s="104"/>
      <c r="T31" s="110">
        <f t="shared" si="18"/>
        <v>0</v>
      </c>
      <c r="U31" s="81">
        <v>30</v>
      </c>
      <c r="V31" s="96">
        <f t="shared" si="27"/>
        <v>0</v>
      </c>
      <c r="X31" s="323" t="s">
        <v>79</v>
      </c>
      <c r="Y31" s="324"/>
      <c r="Z31" s="103">
        <f t="shared" si="19"/>
        <v>14.45</v>
      </c>
      <c r="AA31" s="103">
        <f t="shared" si="20"/>
        <v>14.99</v>
      </c>
      <c r="AB31" s="103">
        <f t="shared" si="21"/>
        <v>15.45</v>
      </c>
      <c r="AC31" s="103">
        <f t="shared" si="22"/>
        <v>15.94</v>
      </c>
      <c r="AD31" s="103">
        <f t="shared" si="23"/>
        <v>16.45</v>
      </c>
      <c r="AE31" s="100">
        <f t="shared" si="24"/>
        <v>77.28</v>
      </c>
      <c r="AF31" s="81">
        <v>30</v>
      </c>
      <c r="AG31" s="114">
        <f t="shared" si="28"/>
        <v>2318.4</v>
      </c>
      <c r="BB31" s="124"/>
      <c r="BC31" s="124"/>
    </row>
    <row r="32" spans="2:57" ht="48" customHeight="1" thickBot="1" x14ac:dyDescent="0.3">
      <c r="B32" s="323" t="s">
        <v>80</v>
      </c>
      <c r="C32" s="324"/>
      <c r="D32" s="179">
        <v>13.8</v>
      </c>
      <c r="E32" s="179">
        <v>14.32</v>
      </c>
      <c r="F32" s="180">
        <v>14.76</v>
      </c>
      <c r="G32" s="188">
        <v>15.22</v>
      </c>
      <c r="H32" s="185">
        <v>15.71</v>
      </c>
      <c r="I32" s="108">
        <f t="shared" si="25"/>
        <v>73.81</v>
      </c>
      <c r="J32" s="113">
        <v>30</v>
      </c>
      <c r="K32" s="96">
        <f t="shared" si="26"/>
        <v>2214.3000000000002</v>
      </c>
      <c r="M32" s="323" t="s">
        <v>80</v>
      </c>
      <c r="N32" s="324"/>
      <c r="O32" s="93"/>
      <c r="P32" s="93"/>
      <c r="Q32" s="104"/>
      <c r="R32" s="107"/>
      <c r="S32" s="104"/>
      <c r="T32" s="110">
        <f t="shared" si="18"/>
        <v>0</v>
      </c>
      <c r="U32" s="81">
        <v>30</v>
      </c>
      <c r="V32" s="96">
        <f t="shared" si="27"/>
        <v>0</v>
      </c>
      <c r="X32" s="323" t="s">
        <v>80</v>
      </c>
      <c r="Y32" s="324"/>
      <c r="Z32" s="103">
        <f t="shared" si="19"/>
        <v>13.8</v>
      </c>
      <c r="AA32" s="103">
        <f t="shared" si="20"/>
        <v>14.32</v>
      </c>
      <c r="AB32" s="103">
        <f t="shared" si="21"/>
        <v>14.76</v>
      </c>
      <c r="AC32" s="103">
        <f t="shared" si="22"/>
        <v>15.22</v>
      </c>
      <c r="AD32" s="103">
        <f t="shared" si="23"/>
        <v>15.71</v>
      </c>
      <c r="AE32" s="100">
        <f t="shared" si="24"/>
        <v>73.81</v>
      </c>
      <c r="AF32" s="81">
        <v>30</v>
      </c>
      <c r="AG32" s="114">
        <f t="shared" si="28"/>
        <v>2214.3000000000002</v>
      </c>
      <c r="BB32" s="124"/>
      <c r="BC32" s="124"/>
    </row>
    <row r="33" spans="2:55" ht="15" customHeight="1" x14ac:dyDescent="0.25">
      <c r="B33" s="332" t="s">
        <v>81</v>
      </c>
      <c r="C33" s="333"/>
      <c r="D33" s="333"/>
      <c r="E33" s="333"/>
      <c r="F33" s="333"/>
      <c r="G33" s="333"/>
      <c r="H33" s="333"/>
      <c r="I33" s="333"/>
      <c r="J33" s="334"/>
      <c r="K33" s="337">
        <f>SUM(K26:K32)</f>
        <v>149543.66</v>
      </c>
      <c r="L33" s="115">
        <f>K33*14500</f>
        <v>2168383070</v>
      </c>
      <c r="M33" s="332" t="s">
        <v>81</v>
      </c>
      <c r="N33" s="333"/>
      <c r="O33" s="333"/>
      <c r="P33" s="333"/>
      <c r="Q33" s="333"/>
      <c r="R33" s="333"/>
      <c r="S33" s="333"/>
      <c r="T33" s="333"/>
      <c r="U33" s="334"/>
      <c r="V33" s="337">
        <f>SUM(V26:V32)</f>
        <v>0</v>
      </c>
      <c r="X33" s="332" t="s">
        <v>81</v>
      </c>
      <c r="Y33" s="333"/>
      <c r="Z33" s="333"/>
      <c r="AA33" s="333"/>
      <c r="AB33" s="333"/>
      <c r="AC33" s="333"/>
      <c r="AD33" s="333"/>
      <c r="AE33" s="333"/>
      <c r="AF33" s="334"/>
      <c r="AG33" s="382">
        <f>SUM(AG26:AG32)</f>
        <v>149543.66</v>
      </c>
      <c r="BB33" s="124"/>
      <c r="BC33" s="124"/>
    </row>
    <row r="34" spans="2:55" ht="15.75" customHeight="1" thickBot="1" x14ac:dyDescent="0.3">
      <c r="B34" s="329" t="s">
        <v>82</v>
      </c>
      <c r="C34" s="330"/>
      <c r="D34" s="330"/>
      <c r="E34" s="330"/>
      <c r="F34" s="330"/>
      <c r="G34" s="330"/>
      <c r="H34" s="330"/>
      <c r="I34" s="330"/>
      <c r="J34" s="331"/>
      <c r="K34" s="338"/>
      <c r="M34" s="329" t="s">
        <v>82</v>
      </c>
      <c r="N34" s="330"/>
      <c r="O34" s="330"/>
      <c r="P34" s="330"/>
      <c r="Q34" s="330"/>
      <c r="R34" s="330"/>
      <c r="S34" s="330"/>
      <c r="T34" s="330"/>
      <c r="U34" s="331"/>
      <c r="V34" s="338"/>
      <c r="X34" s="329" t="s">
        <v>82</v>
      </c>
      <c r="Y34" s="330"/>
      <c r="Z34" s="330"/>
      <c r="AA34" s="330"/>
      <c r="AB34" s="330"/>
      <c r="AC34" s="330"/>
      <c r="AD34" s="330"/>
      <c r="AE34" s="330"/>
      <c r="AF34" s="331"/>
      <c r="AG34" s="383"/>
      <c r="BB34" s="124"/>
      <c r="BC34" s="124"/>
    </row>
    <row r="35" spans="2:55" ht="16.5" customHeight="1" thickTop="1" thickBot="1" x14ac:dyDescent="0.3">
      <c r="B35" s="335"/>
      <c r="C35" s="317" t="s">
        <v>83</v>
      </c>
      <c r="D35" s="317"/>
      <c r="E35" s="317"/>
      <c r="F35" s="317"/>
      <c r="G35" s="339"/>
      <c r="H35" s="339"/>
      <c r="I35" s="333"/>
      <c r="J35" s="340"/>
      <c r="K35" s="343"/>
      <c r="M35" s="335"/>
      <c r="N35" s="317" t="s">
        <v>83</v>
      </c>
      <c r="O35" s="317"/>
      <c r="P35" s="317"/>
      <c r="Q35" s="317"/>
      <c r="R35" s="339"/>
      <c r="S35" s="339"/>
      <c r="T35" s="333"/>
      <c r="U35" s="340"/>
      <c r="V35" s="343"/>
      <c r="X35" s="335"/>
      <c r="Y35" s="317" t="s">
        <v>83</v>
      </c>
      <c r="Z35" s="317"/>
      <c r="AA35" s="317"/>
      <c r="AB35" s="317"/>
      <c r="AC35" s="339"/>
      <c r="AD35" s="339"/>
      <c r="AE35" s="333"/>
      <c r="AF35" s="340"/>
      <c r="AG35" s="343"/>
      <c r="BB35" s="124"/>
      <c r="BC35" s="124"/>
    </row>
    <row r="36" spans="2:55" ht="15.75" customHeight="1" thickBot="1" x14ac:dyDescent="0.3">
      <c r="B36" s="336"/>
      <c r="C36" s="317" t="s">
        <v>85</v>
      </c>
      <c r="D36" s="317"/>
      <c r="E36" s="317"/>
      <c r="F36" s="317"/>
      <c r="G36" s="348"/>
      <c r="H36" s="348"/>
      <c r="I36" s="341"/>
      <c r="J36" s="342"/>
      <c r="K36" s="344"/>
      <c r="M36" s="336"/>
      <c r="N36" s="317" t="s">
        <v>85</v>
      </c>
      <c r="O36" s="317"/>
      <c r="P36" s="317"/>
      <c r="Q36" s="317"/>
      <c r="R36" s="348"/>
      <c r="S36" s="348"/>
      <c r="T36" s="341"/>
      <c r="U36" s="342"/>
      <c r="V36" s="344"/>
      <c r="X36" s="336"/>
      <c r="Y36" s="317" t="s">
        <v>85</v>
      </c>
      <c r="Z36" s="317"/>
      <c r="AA36" s="317"/>
      <c r="AB36" s="317"/>
      <c r="AC36" s="348"/>
      <c r="AD36" s="348"/>
      <c r="AE36" s="341"/>
      <c r="AF36" s="342"/>
      <c r="AG36" s="344"/>
      <c r="BB36" s="124"/>
      <c r="BC36" s="124"/>
    </row>
    <row r="37" spans="2:55" ht="15.75" customHeight="1" thickBot="1" x14ac:dyDescent="0.3">
      <c r="B37" s="345" t="s">
        <v>86</v>
      </c>
      <c r="C37" s="346"/>
      <c r="D37" s="346"/>
      <c r="E37" s="346"/>
      <c r="F37" s="346"/>
      <c r="G37" s="346"/>
      <c r="H37" s="346"/>
      <c r="I37" s="346"/>
      <c r="J37" s="346"/>
      <c r="K37" s="347"/>
      <c r="M37" s="345" t="s">
        <v>86</v>
      </c>
      <c r="N37" s="346"/>
      <c r="O37" s="346"/>
      <c r="P37" s="346"/>
      <c r="Q37" s="346"/>
      <c r="R37" s="346"/>
      <c r="S37" s="346"/>
      <c r="T37" s="346"/>
      <c r="U37" s="346"/>
      <c r="V37" s="347"/>
      <c r="X37" s="345" t="s">
        <v>86</v>
      </c>
      <c r="Y37" s="346"/>
      <c r="Z37" s="346"/>
      <c r="AA37" s="346"/>
      <c r="AB37" s="346"/>
      <c r="AC37" s="346"/>
      <c r="AD37" s="346"/>
      <c r="AE37" s="346"/>
      <c r="AF37" s="346"/>
      <c r="AG37" s="347"/>
      <c r="BB37" s="124"/>
      <c r="BC37" s="124"/>
    </row>
    <row r="38" spans="2:55" x14ac:dyDescent="0.25">
      <c r="B38" t="s">
        <v>125</v>
      </c>
      <c r="D38" s="115">
        <f>D26*14500*366</f>
        <v>80825610</v>
      </c>
      <c r="E38" s="115">
        <f>E26*14500*366</f>
        <v>83850600</v>
      </c>
      <c r="F38" s="115">
        <f>F26*14500*366</f>
        <v>86451030</v>
      </c>
      <c r="G38" s="115">
        <f>G26*14500*366</f>
        <v>89157600</v>
      </c>
      <c r="H38" s="115">
        <f>H26*14500*366</f>
        <v>92023380</v>
      </c>
      <c r="I38" s="115"/>
      <c r="K38" s="115">
        <f>SUM(D38:H38)</f>
        <v>432308220</v>
      </c>
      <c r="M38" t="s">
        <v>125</v>
      </c>
      <c r="O38" s="203">
        <f>O26*14500*366</f>
        <v>0</v>
      </c>
      <c r="P38" s="203">
        <f>P26*14500*366</f>
        <v>0</v>
      </c>
      <c r="Q38" s="203">
        <f>Q26*14500*366</f>
        <v>0</v>
      </c>
      <c r="R38" s="203">
        <f>R26*14500*366</f>
        <v>0</v>
      </c>
      <c r="S38" s="203">
        <f>S26*14500*366</f>
        <v>0</v>
      </c>
      <c r="T38" s="203"/>
      <c r="U38" s="202"/>
      <c r="V38" s="203">
        <f>SUM(O38:S38)</f>
        <v>0</v>
      </c>
      <c r="BB38" s="124"/>
      <c r="BC38" s="124"/>
    </row>
    <row r="39" spans="2:55" x14ac:dyDescent="0.25">
      <c r="D39" s="115"/>
      <c r="BB39" s="124"/>
      <c r="BC39" s="124"/>
    </row>
    <row r="40" spans="2:55" ht="23.25" x14ac:dyDescent="0.35">
      <c r="B40" s="165"/>
      <c r="C40" s="154"/>
      <c r="D40" s="154"/>
      <c r="E40" s="154"/>
      <c r="F40" s="154"/>
      <c r="G40" s="154"/>
      <c r="H40" s="154"/>
      <c r="I40" s="154"/>
      <c r="J40" s="154"/>
      <c r="K40" s="154"/>
      <c r="AP40" s="148" t="s">
        <v>115</v>
      </c>
    </row>
    <row r="41" spans="2:55" ht="26.25" x14ac:dyDescent="0.4">
      <c r="B41" s="369" t="s">
        <v>110</v>
      </c>
      <c r="C41" s="369"/>
      <c r="D41" s="369"/>
      <c r="E41" s="369"/>
      <c r="F41" s="369"/>
      <c r="G41" s="369"/>
      <c r="H41" s="369"/>
      <c r="I41" s="154"/>
      <c r="J41" s="154"/>
      <c r="K41" s="154"/>
      <c r="M41" s="369" t="s">
        <v>110</v>
      </c>
      <c r="N41" s="369"/>
      <c r="O41" s="369"/>
      <c r="P41" s="369"/>
      <c r="Q41" s="369"/>
      <c r="R41" s="369"/>
      <c r="S41" s="369"/>
      <c r="T41" s="176"/>
      <c r="U41" s="176"/>
      <c r="V41" s="176"/>
      <c r="X41" s="308" t="s">
        <v>93</v>
      </c>
      <c r="Y41" s="308"/>
      <c r="Z41" s="308"/>
      <c r="AA41" s="308"/>
      <c r="AB41" s="308"/>
      <c r="AC41" s="308"/>
      <c r="AD41" s="308"/>
      <c r="AR41" s="308" t="s">
        <v>114</v>
      </c>
      <c r="AS41" s="308"/>
      <c r="AT41" s="308"/>
      <c r="AU41" s="308"/>
      <c r="AV41" s="308"/>
      <c r="AW41" s="308"/>
      <c r="AX41" s="308"/>
    </row>
    <row r="42" spans="2:55" ht="15.75" customHeight="1" thickBot="1" x14ac:dyDescent="0.3">
      <c r="B42" s="155" t="s">
        <v>87</v>
      </c>
      <c r="C42" s="154"/>
      <c r="D42" s="154"/>
      <c r="E42" s="154"/>
      <c r="F42" s="154"/>
      <c r="G42" s="154"/>
      <c r="H42" s="154"/>
      <c r="I42" s="154"/>
      <c r="J42" s="154"/>
      <c r="K42" s="154"/>
      <c r="M42" s="177" t="s">
        <v>87</v>
      </c>
      <c r="N42" s="176"/>
      <c r="O42" s="176"/>
      <c r="P42" s="176"/>
      <c r="Q42" s="176"/>
      <c r="R42" s="176"/>
      <c r="S42" s="176"/>
      <c r="T42" s="176"/>
      <c r="U42" s="176"/>
      <c r="V42" s="176"/>
      <c r="X42" s="83" t="s">
        <v>87</v>
      </c>
      <c r="AR42" s="83" t="s">
        <v>87</v>
      </c>
    </row>
    <row r="43" spans="2:55" ht="15.75" customHeight="1" thickBot="1" x14ac:dyDescent="0.3">
      <c r="B43" s="370" t="s">
        <v>62</v>
      </c>
      <c r="C43" s="371"/>
      <c r="D43" s="376" t="s">
        <v>63</v>
      </c>
      <c r="E43" s="351"/>
      <c r="F43" s="351"/>
      <c r="G43" s="351"/>
      <c r="H43" s="377"/>
      <c r="I43" s="156" t="s">
        <v>64</v>
      </c>
      <c r="J43" s="378" t="s">
        <v>65</v>
      </c>
      <c r="K43" s="379"/>
      <c r="M43" s="370" t="s">
        <v>62</v>
      </c>
      <c r="N43" s="371"/>
      <c r="O43" s="376" t="s">
        <v>63</v>
      </c>
      <c r="P43" s="351"/>
      <c r="Q43" s="351"/>
      <c r="R43" s="351"/>
      <c r="S43" s="377"/>
      <c r="T43" s="178" t="s">
        <v>64</v>
      </c>
      <c r="U43" s="378" t="s">
        <v>65</v>
      </c>
      <c r="V43" s="379"/>
      <c r="X43" s="310" t="s">
        <v>62</v>
      </c>
      <c r="Y43" s="311"/>
      <c r="Z43" s="316" t="s">
        <v>63</v>
      </c>
      <c r="AA43" s="317"/>
      <c r="AB43" s="317"/>
      <c r="AC43" s="317"/>
      <c r="AD43" s="317"/>
      <c r="AE43" s="136" t="s">
        <v>64</v>
      </c>
      <c r="AF43" s="318" t="s">
        <v>65</v>
      </c>
      <c r="AG43" s="319"/>
      <c r="AR43" s="310" t="s">
        <v>62</v>
      </c>
      <c r="AS43" s="311"/>
      <c r="AT43" s="316" t="s">
        <v>63</v>
      </c>
      <c r="AU43" s="317"/>
      <c r="AV43" s="317"/>
      <c r="AW43" s="317"/>
      <c r="AX43" s="317"/>
      <c r="AY43" s="136" t="s">
        <v>64</v>
      </c>
      <c r="AZ43" s="318" t="s">
        <v>65</v>
      </c>
      <c r="BA43" s="319"/>
    </row>
    <row r="44" spans="2:55" ht="15" customHeight="1" x14ac:dyDescent="0.25">
      <c r="B44" s="372"/>
      <c r="C44" s="373"/>
      <c r="D44" s="380" t="s">
        <v>66</v>
      </c>
      <c r="E44" s="380" t="s">
        <v>67</v>
      </c>
      <c r="F44" s="370" t="s">
        <v>68</v>
      </c>
      <c r="G44" s="380" t="s">
        <v>69</v>
      </c>
      <c r="H44" s="380" t="s">
        <v>70</v>
      </c>
      <c r="I44" s="380"/>
      <c r="J44" s="380" t="s">
        <v>71</v>
      </c>
      <c r="K44" s="162" t="s">
        <v>72</v>
      </c>
      <c r="M44" s="372"/>
      <c r="N44" s="373"/>
      <c r="O44" s="380" t="s">
        <v>66</v>
      </c>
      <c r="P44" s="380" t="s">
        <v>67</v>
      </c>
      <c r="Q44" s="370" t="s">
        <v>68</v>
      </c>
      <c r="R44" s="380" t="s">
        <v>69</v>
      </c>
      <c r="S44" s="380" t="s">
        <v>70</v>
      </c>
      <c r="T44" s="380"/>
      <c r="U44" s="380" t="s">
        <v>71</v>
      </c>
      <c r="V44" s="172" t="s">
        <v>72</v>
      </c>
      <c r="X44" s="312"/>
      <c r="Y44" s="313"/>
      <c r="Z44" s="321" t="s">
        <v>66</v>
      </c>
      <c r="AA44" s="321" t="s">
        <v>67</v>
      </c>
      <c r="AB44" s="310" t="s">
        <v>68</v>
      </c>
      <c r="AC44" s="321" t="s">
        <v>69</v>
      </c>
      <c r="AD44" s="310" t="s">
        <v>70</v>
      </c>
      <c r="AE44" s="321"/>
      <c r="AF44" s="321" t="s">
        <v>71</v>
      </c>
      <c r="AG44" s="135" t="s">
        <v>72</v>
      </c>
      <c r="AR44" s="312"/>
      <c r="AS44" s="313"/>
      <c r="AT44" s="321" t="s">
        <v>66</v>
      </c>
      <c r="AU44" s="321" t="s">
        <v>67</v>
      </c>
      <c r="AV44" s="310" t="s">
        <v>68</v>
      </c>
      <c r="AW44" s="321" t="s">
        <v>69</v>
      </c>
      <c r="AX44" s="310" t="s">
        <v>70</v>
      </c>
      <c r="AY44" s="321"/>
      <c r="AZ44" s="321" t="s">
        <v>71</v>
      </c>
      <c r="BA44" s="135" t="s">
        <v>72</v>
      </c>
    </row>
    <row r="45" spans="2:55" ht="15.75" customHeight="1" thickBot="1" x14ac:dyDescent="0.3">
      <c r="B45" s="374"/>
      <c r="C45" s="375"/>
      <c r="D45" s="381"/>
      <c r="E45" s="381"/>
      <c r="F45" s="374"/>
      <c r="G45" s="381"/>
      <c r="H45" s="381"/>
      <c r="I45" s="381"/>
      <c r="J45" s="381"/>
      <c r="K45" s="163" t="s">
        <v>73</v>
      </c>
      <c r="M45" s="374"/>
      <c r="N45" s="375"/>
      <c r="O45" s="381"/>
      <c r="P45" s="381"/>
      <c r="Q45" s="374"/>
      <c r="R45" s="381"/>
      <c r="S45" s="381"/>
      <c r="T45" s="381"/>
      <c r="U45" s="381"/>
      <c r="V45" s="173" t="s">
        <v>73</v>
      </c>
      <c r="X45" s="314"/>
      <c r="Y45" s="315"/>
      <c r="Z45" s="322"/>
      <c r="AA45" s="322"/>
      <c r="AB45" s="314"/>
      <c r="AC45" s="322"/>
      <c r="AD45" s="314"/>
      <c r="AE45" s="322"/>
      <c r="AF45" s="322"/>
      <c r="AG45" s="78" t="s">
        <v>73</v>
      </c>
      <c r="AR45" s="314"/>
      <c r="AS45" s="315"/>
      <c r="AT45" s="322"/>
      <c r="AU45" s="322"/>
      <c r="AV45" s="314"/>
      <c r="AW45" s="322"/>
      <c r="AX45" s="314"/>
      <c r="AY45" s="322"/>
      <c r="AZ45" s="322"/>
      <c r="BA45" s="78" t="s">
        <v>73</v>
      </c>
    </row>
    <row r="46" spans="2:55" ht="44.25" customHeight="1" thickBot="1" x14ac:dyDescent="0.3">
      <c r="B46" s="360" t="s">
        <v>74</v>
      </c>
      <c r="C46" s="361"/>
      <c r="D46" s="160">
        <v>21.3</v>
      </c>
      <c r="E46" s="158">
        <v>21.96</v>
      </c>
      <c r="F46" s="159">
        <v>22.61</v>
      </c>
      <c r="G46" s="158">
        <v>23.3</v>
      </c>
      <c r="H46" s="159">
        <v>24.02</v>
      </c>
      <c r="I46" s="149">
        <f>SUM(D46:H46)</f>
        <v>113.19</v>
      </c>
      <c r="J46" s="157">
        <v>1406</v>
      </c>
      <c r="K46" s="164">
        <f>J46*I46</f>
        <v>159145.13999999998</v>
      </c>
      <c r="M46" s="360" t="s">
        <v>74</v>
      </c>
      <c r="N46" s="361"/>
      <c r="O46" s="191">
        <v>23.59</v>
      </c>
      <c r="P46" s="191">
        <v>23.49</v>
      </c>
      <c r="Q46" s="192">
        <v>24.12</v>
      </c>
      <c r="R46" s="191">
        <v>24.82</v>
      </c>
      <c r="S46" s="192">
        <v>25.65</v>
      </c>
      <c r="T46" s="182">
        <f>SUM(O46:S46)</f>
        <v>121.67000000000002</v>
      </c>
      <c r="U46" s="181">
        <v>1406</v>
      </c>
      <c r="V46" s="174">
        <f>T46*U46</f>
        <v>171068.02000000002</v>
      </c>
      <c r="X46" s="323" t="s">
        <v>74</v>
      </c>
      <c r="Y46" s="324"/>
      <c r="Z46" s="103">
        <f t="shared" ref="Z46:Z52" si="29">MIN(D46,O46)</f>
        <v>21.3</v>
      </c>
      <c r="AA46" s="103">
        <f t="shared" ref="AA46:AA52" si="30">MIN(E46,P46)</f>
        <v>21.96</v>
      </c>
      <c r="AB46" s="103">
        <f t="shared" ref="AB46:AB52" si="31">MIN(F46,Q46)</f>
        <v>22.61</v>
      </c>
      <c r="AC46" s="103">
        <f t="shared" ref="AC46:AC52" si="32">MIN(G46,R46)</f>
        <v>23.3</v>
      </c>
      <c r="AD46" s="103">
        <f t="shared" ref="AD46:AD52" si="33">MIN(H46,S46)</f>
        <v>24.02</v>
      </c>
      <c r="AE46" s="100">
        <f t="shared" ref="AE46:AE52" si="34">SUM(Z46:AD46)</f>
        <v>113.19</v>
      </c>
      <c r="AF46" s="81">
        <v>1406</v>
      </c>
      <c r="AG46" s="114">
        <f>AE46*AF46</f>
        <v>159145.13999999998</v>
      </c>
      <c r="AH46" s="132">
        <f ca="1">RAND()*(2-1)+1</f>
        <v>1.4451196209360564</v>
      </c>
      <c r="AI46" s="132">
        <f t="shared" ref="AI46:AL52" ca="1" si="35">RAND()*(2-1)+1</f>
        <v>1.3485382199854152</v>
      </c>
      <c r="AJ46" s="132">
        <f t="shared" ca="1" si="35"/>
        <v>1.9099832947277564</v>
      </c>
      <c r="AK46" s="132">
        <f t="shared" ca="1" si="35"/>
        <v>1.5114048954316988</v>
      </c>
      <c r="AL46" s="132">
        <f t="shared" ca="1" si="35"/>
        <v>1.1069702349141259</v>
      </c>
      <c r="AM46" s="151">
        <v>1.402873601498297</v>
      </c>
      <c r="AN46" s="151">
        <v>1.5109897778312227</v>
      </c>
      <c r="AO46" s="151">
        <v>1.8462776650786159</v>
      </c>
      <c r="AP46" s="151">
        <v>1.5250802676811468</v>
      </c>
      <c r="AQ46" s="151">
        <v>1.3701723982683922</v>
      </c>
      <c r="AR46" s="323" t="s">
        <v>74</v>
      </c>
      <c r="AS46" s="324"/>
      <c r="AT46" s="103">
        <f>Z46-AM46</f>
        <v>19.897126398501705</v>
      </c>
      <c r="AU46" s="103">
        <f>AA46-AN46</f>
        <v>20.449010222168777</v>
      </c>
      <c r="AV46" s="103">
        <f>AB46-AO46</f>
        <v>20.763722334921383</v>
      </c>
      <c r="AW46" s="103">
        <f>AC46-AP46</f>
        <v>21.774919732318853</v>
      </c>
      <c r="AX46" s="103">
        <f>AD46-AQ46</f>
        <v>22.649827601731609</v>
      </c>
      <c r="AY46" s="100">
        <f t="shared" ref="AY46:AY52" si="36">SUM(AT46:AX46)</f>
        <v>105.53460628964231</v>
      </c>
      <c r="AZ46" s="81">
        <v>1406</v>
      </c>
      <c r="BA46" s="114">
        <f>AY46*AZ46</f>
        <v>148381.65644323709</v>
      </c>
    </row>
    <row r="47" spans="2:55" ht="44.25" customHeight="1" thickBot="1" x14ac:dyDescent="0.3">
      <c r="B47" s="360" t="s">
        <v>75</v>
      </c>
      <c r="C47" s="361"/>
      <c r="D47" s="158">
        <v>22.28</v>
      </c>
      <c r="E47" s="158">
        <v>22.97</v>
      </c>
      <c r="F47" s="159">
        <v>23.66</v>
      </c>
      <c r="G47" s="158">
        <v>24.38</v>
      </c>
      <c r="H47" s="159">
        <v>25.13</v>
      </c>
      <c r="I47" s="149">
        <f t="shared" ref="I47:I52" si="37">SUM(D47:H47)</f>
        <v>118.41999999999999</v>
      </c>
      <c r="J47" s="157">
        <v>150</v>
      </c>
      <c r="K47" s="174">
        <f t="shared" ref="K47:K52" si="38">J47*I47</f>
        <v>17762.999999999996</v>
      </c>
      <c r="M47" s="360" t="s">
        <v>75</v>
      </c>
      <c r="N47" s="361"/>
      <c r="O47" s="191">
        <v>24.01</v>
      </c>
      <c r="P47" s="191">
        <v>23.92</v>
      </c>
      <c r="Q47" s="192">
        <v>24.56</v>
      </c>
      <c r="R47" s="191">
        <v>25.27</v>
      </c>
      <c r="S47" s="192">
        <v>26.12</v>
      </c>
      <c r="T47" s="190">
        <f t="shared" ref="T47:T52" si="39">SUM(O47:S47)</f>
        <v>123.88000000000001</v>
      </c>
      <c r="U47" s="181">
        <v>150</v>
      </c>
      <c r="V47" s="174">
        <f t="shared" ref="V47:V52" si="40">T47*U47</f>
        <v>18582</v>
      </c>
      <c r="X47" s="323" t="s">
        <v>75</v>
      </c>
      <c r="Y47" s="324"/>
      <c r="Z47" s="103">
        <f t="shared" si="29"/>
        <v>22.28</v>
      </c>
      <c r="AA47" s="103">
        <f t="shared" si="30"/>
        <v>22.97</v>
      </c>
      <c r="AB47" s="103">
        <f t="shared" si="31"/>
        <v>23.66</v>
      </c>
      <c r="AC47" s="103">
        <f t="shared" si="32"/>
        <v>24.38</v>
      </c>
      <c r="AD47" s="103">
        <f t="shared" si="33"/>
        <v>25.13</v>
      </c>
      <c r="AE47" s="100">
        <f t="shared" si="34"/>
        <v>118.41999999999999</v>
      </c>
      <c r="AF47" s="81">
        <v>150</v>
      </c>
      <c r="AG47" s="114">
        <f t="shared" ref="AG47:AG52" si="41">AE47*AF47</f>
        <v>17762.999999999996</v>
      </c>
      <c r="AH47" s="132">
        <f t="shared" ref="AH47:AH52" ca="1" si="42">RAND()*(2-1)+1</f>
        <v>1.3565851377583789</v>
      </c>
      <c r="AI47" s="132">
        <f t="shared" ca="1" si="35"/>
        <v>1.4810653967572911</v>
      </c>
      <c r="AJ47" s="132">
        <f t="shared" ca="1" si="35"/>
        <v>1.6880229184117106</v>
      </c>
      <c r="AK47" s="132">
        <f t="shared" ca="1" si="35"/>
        <v>1.6108609964664589</v>
      </c>
      <c r="AL47" s="132">
        <f t="shared" ca="1" si="35"/>
        <v>1.8633438063003147</v>
      </c>
      <c r="AM47" s="151">
        <v>1.5503037197785758</v>
      </c>
      <c r="AN47" s="151">
        <v>1.4207734133537699</v>
      </c>
      <c r="AO47" s="151">
        <v>1.5529973543137121</v>
      </c>
      <c r="AP47" s="151">
        <v>1.9714891988000061</v>
      </c>
      <c r="AQ47" s="151">
        <v>1.5550686063365731</v>
      </c>
      <c r="AR47" s="323" t="s">
        <v>75</v>
      </c>
      <c r="AS47" s="324"/>
      <c r="AT47" s="103">
        <f t="shared" ref="AT47:AT52" si="43">Z47-AM47</f>
        <v>20.729696280221425</v>
      </c>
      <c r="AU47" s="103">
        <f t="shared" ref="AU47:AU52" si="44">AA47-AN47</f>
        <v>21.549226586646228</v>
      </c>
      <c r="AV47" s="103">
        <f t="shared" ref="AV47:AV52" si="45">AB47-AO47</f>
        <v>22.107002645686286</v>
      </c>
      <c r="AW47" s="103">
        <f t="shared" ref="AW47:AW52" si="46">AC47-AP47</f>
        <v>22.408510801199991</v>
      </c>
      <c r="AX47" s="103">
        <f t="shared" ref="AX47:AX52" si="47">AD47-AQ47</f>
        <v>23.574931393663427</v>
      </c>
      <c r="AY47" s="100">
        <f t="shared" si="36"/>
        <v>110.36936770741735</v>
      </c>
      <c r="AZ47" s="81">
        <v>150</v>
      </c>
      <c r="BA47" s="114">
        <f t="shared" ref="BA47:BA52" si="48">AY47*AZ47</f>
        <v>16555.405156112603</v>
      </c>
    </row>
    <row r="48" spans="2:55" ht="44.25" customHeight="1" thickBot="1" x14ac:dyDescent="0.3">
      <c r="B48" s="360" t="s">
        <v>76</v>
      </c>
      <c r="C48" s="361"/>
      <c r="D48" s="158">
        <v>23.48</v>
      </c>
      <c r="E48" s="158">
        <v>24.21</v>
      </c>
      <c r="F48" s="159">
        <v>24.94</v>
      </c>
      <c r="G48" s="158">
        <v>25.69</v>
      </c>
      <c r="H48" s="159">
        <v>26.48</v>
      </c>
      <c r="I48" s="149">
        <f t="shared" si="37"/>
        <v>124.8</v>
      </c>
      <c r="J48" s="157">
        <v>30</v>
      </c>
      <c r="K48" s="174">
        <f t="shared" si="38"/>
        <v>3744</v>
      </c>
      <c r="M48" s="360" t="s">
        <v>76</v>
      </c>
      <c r="N48" s="361"/>
      <c r="O48" s="191">
        <v>24.93</v>
      </c>
      <c r="P48" s="191">
        <v>24.79</v>
      </c>
      <c r="Q48" s="192">
        <v>25.45</v>
      </c>
      <c r="R48" s="191">
        <v>26.19</v>
      </c>
      <c r="S48" s="192">
        <v>27.07</v>
      </c>
      <c r="T48" s="190">
        <f t="shared" si="39"/>
        <v>128.43</v>
      </c>
      <c r="U48" s="181">
        <v>30</v>
      </c>
      <c r="V48" s="174">
        <f t="shared" si="40"/>
        <v>3852.9</v>
      </c>
      <c r="X48" s="323" t="s">
        <v>76</v>
      </c>
      <c r="Y48" s="324"/>
      <c r="Z48" s="103">
        <f t="shared" si="29"/>
        <v>23.48</v>
      </c>
      <c r="AA48" s="103">
        <f t="shared" si="30"/>
        <v>24.21</v>
      </c>
      <c r="AB48" s="103">
        <f t="shared" si="31"/>
        <v>24.94</v>
      </c>
      <c r="AC48" s="103">
        <f t="shared" si="32"/>
        <v>25.69</v>
      </c>
      <c r="AD48" s="103">
        <f t="shared" si="33"/>
        <v>26.48</v>
      </c>
      <c r="AE48" s="100">
        <f t="shared" si="34"/>
        <v>124.8</v>
      </c>
      <c r="AF48" s="81">
        <v>30</v>
      </c>
      <c r="AG48" s="114">
        <f t="shared" si="41"/>
        <v>3744</v>
      </c>
      <c r="AH48" s="132">
        <f t="shared" ca="1" si="42"/>
        <v>1.5390874931111225</v>
      </c>
      <c r="AI48" s="132">
        <f t="shared" ca="1" si="35"/>
        <v>1.0409534499883533</v>
      </c>
      <c r="AJ48" s="132">
        <f t="shared" ca="1" si="35"/>
        <v>1.2721070189289079</v>
      </c>
      <c r="AK48" s="132">
        <f t="shared" ca="1" si="35"/>
        <v>1.4723182499805345</v>
      </c>
      <c r="AL48" s="132">
        <f t="shared" ca="1" si="35"/>
        <v>1.0812808078373417</v>
      </c>
      <c r="AM48" s="151">
        <v>1.2947579167188878</v>
      </c>
      <c r="AN48" s="151">
        <v>1.7102832819276279</v>
      </c>
      <c r="AO48" s="151">
        <v>1.6675513371006256</v>
      </c>
      <c r="AP48" s="151">
        <v>1.9438556288311233</v>
      </c>
      <c r="AQ48" s="151">
        <v>1.8611853522629445</v>
      </c>
      <c r="AR48" s="323" t="s">
        <v>76</v>
      </c>
      <c r="AS48" s="324"/>
      <c r="AT48" s="103">
        <f t="shared" si="43"/>
        <v>22.185242083281114</v>
      </c>
      <c r="AU48" s="103">
        <f t="shared" si="44"/>
        <v>22.499716718072374</v>
      </c>
      <c r="AV48" s="103">
        <f t="shared" si="45"/>
        <v>23.272448662899375</v>
      </c>
      <c r="AW48" s="103">
        <f t="shared" si="46"/>
        <v>23.746144371168878</v>
      </c>
      <c r="AX48" s="103">
        <f t="shared" si="47"/>
        <v>24.618814647737057</v>
      </c>
      <c r="AY48" s="100">
        <f t="shared" si="36"/>
        <v>116.3223664831588</v>
      </c>
      <c r="AZ48" s="81">
        <v>30</v>
      </c>
      <c r="BA48" s="114">
        <f t="shared" si="48"/>
        <v>3489.6709944947643</v>
      </c>
    </row>
    <row r="49" spans="2:53" ht="44.25" customHeight="1" thickBot="1" x14ac:dyDescent="0.3">
      <c r="B49" s="360" t="s">
        <v>77</v>
      </c>
      <c r="C49" s="361"/>
      <c r="D49" s="158">
        <v>24.82</v>
      </c>
      <c r="E49" s="158">
        <v>25.59</v>
      </c>
      <c r="F49" s="159">
        <v>26.36</v>
      </c>
      <c r="G49" s="158">
        <v>27.16</v>
      </c>
      <c r="H49" s="159">
        <v>27.99</v>
      </c>
      <c r="I49" s="149">
        <f t="shared" si="37"/>
        <v>131.91999999999999</v>
      </c>
      <c r="J49" s="157">
        <v>30</v>
      </c>
      <c r="K49" s="174">
        <f t="shared" si="38"/>
        <v>3957.5999999999995</v>
      </c>
      <c r="M49" s="360" t="s">
        <v>77</v>
      </c>
      <c r="N49" s="361"/>
      <c r="O49" s="191">
        <v>25.96</v>
      </c>
      <c r="P49" s="191">
        <v>25.77</v>
      </c>
      <c r="Q49" s="192">
        <v>26.47</v>
      </c>
      <c r="R49" s="191">
        <v>27.23</v>
      </c>
      <c r="S49" s="192">
        <v>28.15</v>
      </c>
      <c r="T49" s="190">
        <f t="shared" si="39"/>
        <v>133.58000000000001</v>
      </c>
      <c r="U49" s="181">
        <v>30</v>
      </c>
      <c r="V49" s="174">
        <f t="shared" si="40"/>
        <v>4007.4000000000005</v>
      </c>
      <c r="X49" s="323" t="s">
        <v>77</v>
      </c>
      <c r="Y49" s="324"/>
      <c r="Z49" s="103">
        <f t="shared" si="29"/>
        <v>24.82</v>
      </c>
      <c r="AA49" s="103">
        <f t="shared" si="30"/>
        <v>25.59</v>
      </c>
      <c r="AB49" s="103">
        <f t="shared" si="31"/>
        <v>26.36</v>
      </c>
      <c r="AC49" s="103">
        <f t="shared" si="32"/>
        <v>27.16</v>
      </c>
      <c r="AD49" s="103">
        <f t="shared" si="33"/>
        <v>27.99</v>
      </c>
      <c r="AE49" s="100">
        <f t="shared" si="34"/>
        <v>131.91999999999999</v>
      </c>
      <c r="AF49" s="81">
        <v>30</v>
      </c>
      <c r="AG49" s="114">
        <f t="shared" si="41"/>
        <v>3957.5999999999995</v>
      </c>
      <c r="AH49" s="132">
        <f t="shared" ca="1" si="42"/>
        <v>1.2971935345271897</v>
      </c>
      <c r="AI49" s="132">
        <f t="shared" ca="1" si="35"/>
        <v>1.5424438789394843</v>
      </c>
      <c r="AJ49" s="132">
        <f t="shared" ca="1" si="35"/>
        <v>1.9816692399382676</v>
      </c>
      <c r="AK49" s="132">
        <f t="shared" ca="1" si="35"/>
        <v>1.5518691354506653</v>
      </c>
      <c r="AL49" s="132">
        <f t="shared" ca="1" si="35"/>
        <v>1.1129962940320601</v>
      </c>
      <c r="AM49" s="151">
        <v>1.6811200374698934</v>
      </c>
      <c r="AN49" s="151">
        <v>1.3396281520338422</v>
      </c>
      <c r="AO49" s="151">
        <v>1.3871974167151824</v>
      </c>
      <c r="AP49" s="151">
        <v>1.0416283524596621</v>
      </c>
      <c r="AQ49" s="151">
        <v>1.4372042652199302</v>
      </c>
      <c r="AR49" s="323" t="s">
        <v>77</v>
      </c>
      <c r="AS49" s="324"/>
      <c r="AT49" s="103">
        <f t="shared" si="43"/>
        <v>23.138879962530108</v>
      </c>
      <c r="AU49" s="103">
        <f t="shared" si="44"/>
        <v>24.250371847966157</v>
      </c>
      <c r="AV49" s="103">
        <f t="shared" si="45"/>
        <v>24.972802583284818</v>
      </c>
      <c r="AW49" s="103">
        <f t="shared" si="46"/>
        <v>26.118371647540339</v>
      </c>
      <c r="AX49" s="103">
        <f t="shared" si="47"/>
        <v>26.552795734780069</v>
      </c>
      <c r="AY49" s="100">
        <f t="shared" si="36"/>
        <v>125.0332217761015</v>
      </c>
      <c r="AZ49" s="81">
        <v>30</v>
      </c>
      <c r="BA49" s="114">
        <f t="shared" si="48"/>
        <v>3750.9966532830449</v>
      </c>
    </row>
    <row r="50" spans="2:53" ht="44.25" customHeight="1" thickBot="1" x14ac:dyDescent="0.3">
      <c r="B50" s="360" t="s">
        <v>78</v>
      </c>
      <c r="C50" s="361"/>
      <c r="D50" s="158">
        <v>21.19</v>
      </c>
      <c r="E50" s="158">
        <v>21.85</v>
      </c>
      <c r="F50" s="161">
        <v>22.5</v>
      </c>
      <c r="G50" s="158">
        <v>23.19</v>
      </c>
      <c r="H50" s="159">
        <v>23.9</v>
      </c>
      <c r="I50" s="149">
        <f t="shared" si="37"/>
        <v>112.63</v>
      </c>
      <c r="J50" s="157">
        <v>150</v>
      </c>
      <c r="K50" s="174">
        <f t="shared" si="38"/>
        <v>16894.5</v>
      </c>
      <c r="M50" s="360" t="s">
        <v>78</v>
      </c>
      <c r="N50" s="361"/>
      <c r="O50" s="191">
        <v>23.18</v>
      </c>
      <c r="P50" s="191">
        <v>23.1</v>
      </c>
      <c r="Q50" s="192">
        <v>23.72</v>
      </c>
      <c r="R50" s="191">
        <v>24.41</v>
      </c>
      <c r="S50" s="192">
        <v>25.23</v>
      </c>
      <c r="T50" s="190">
        <f t="shared" si="39"/>
        <v>119.64</v>
      </c>
      <c r="U50" s="181">
        <v>150</v>
      </c>
      <c r="V50" s="174">
        <f t="shared" si="40"/>
        <v>17946</v>
      </c>
      <c r="X50" s="323" t="s">
        <v>78</v>
      </c>
      <c r="Y50" s="324"/>
      <c r="Z50" s="103">
        <f t="shared" si="29"/>
        <v>21.19</v>
      </c>
      <c r="AA50" s="103">
        <f t="shared" si="30"/>
        <v>21.85</v>
      </c>
      <c r="AB50" s="103">
        <f t="shared" si="31"/>
        <v>22.5</v>
      </c>
      <c r="AC50" s="103">
        <f t="shared" si="32"/>
        <v>23.19</v>
      </c>
      <c r="AD50" s="103">
        <f t="shared" si="33"/>
        <v>23.9</v>
      </c>
      <c r="AE50" s="100">
        <f t="shared" si="34"/>
        <v>112.63</v>
      </c>
      <c r="AF50" s="81">
        <v>150</v>
      </c>
      <c r="AG50" s="114">
        <f t="shared" si="41"/>
        <v>16894.5</v>
      </c>
      <c r="AH50" s="132">
        <f t="shared" ca="1" si="42"/>
        <v>1.7520118039836587</v>
      </c>
      <c r="AI50" s="132">
        <f t="shared" ca="1" si="35"/>
        <v>1.4305681983942402</v>
      </c>
      <c r="AJ50" s="132">
        <f t="shared" ca="1" si="35"/>
        <v>1.9844569675015764</v>
      </c>
      <c r="AK50" s="132">
        <f t="shared" ca="1" si="35"/>
        <v>1.0615410806240027</v>
      </c>
      <c r="AL50" s="132">
        <f t="shared" ca="1" si="35"/>
        <v>1.4032669682991998</v>
      </c>
      <c r="AM50" s="151">
        <v>1.9821695763939768</v>
      </c>
      <c r="AN50" s="151">
        <v>1.45</v>
      </c>
      <c r="AO50" s="151">
        <v>1.84</v>
      </c>
      <c r="AP50" s="151">
        <v>1.98</v>
      </c>
      <c r="AQ50" s="151">
        <v>1.44</v>
      </c>
      <c r="AR50" s="323" t="s">
        <v>78</v>
      </c>
      <c r="AS50" s="324"/>
      <c r="AT50" s="103">
        <f t="shared" si="43"/>
        <v>19.207830423606026</v>
      </c>
      <c r="AU50" s="103">
        <f t="shared" si="44"/>
        <v>20.400000000000002</v>
      </c>
      <c r="AV50" s="103">
        <f t="shared" si="45"/>
        <v>20.66</v>
      </c>
      <c r="AW50" s="103">
        <f t="shared" si="46"/>
        <v>21.21</v>
      </c>
      <c r="AX50" s="103">
        <f t="shared" si="47"/>
        <v>22.459999999999997</v>
      </c>
      <c r="AY50" s="100">
        <f t="shared" si="36"/>
        <v>103.93783042360603</v>
      </c>
      <c r="AZ50" s="81">
        <v>150</v>
      </c>
      <c r="BA50" s="114">
        <f t="shared" si="48"/>
        <v>15590.674563540904</v>
      </c>
    </row>
    <row r="51" spans="2:53" ht="44.25" customHeight="1" thickBot="1" x14ac:dyDescent="0.3">
      <c r="B51" s="360" t="s">
        <v>79</v>
      </c>
      <c r="C51" s="361"/>
      <c r="D51" s="158">
        <v>20.21</v>
      </c>
      <c r="E51" s="158">
        <v>20.83</v>
      </c>
      <c r="F51" s="159">
        <v>21.46</v>
      </c>
      <c r="G51" s="158">
        <v>22.11</v>
      </c>
      <c r="H51" s="159">
        <v>22.79</v>
      </c>
      <c r="I51" s="149">
        <f t="shared" si="37"/>
        <v>107.4</v>
      </c>
      <c r="J51" s="157">
        <v>30</v>
      </c>
      <c r="K51" s="174">
        <f t="shared" si="38"/>
        <v>3222</v>
      </c>
      <c r="M51" s="360" t="s">
        <v>79</v>
      </c>
      <c r="N51" s="361"/>
      <c r="O51" s="191">
        <v>22.42</v>
      </c>
      <c r="P51" s="191">
        <v>22.37</v>
      </c>
      <c r="Q51" s="192">
        <v>22.98</v>
      </c>
      <c r="R51" s="191">
        <v>23.64</v>
      </c>
      <c r="S51" s="192">
        <v>24.44</v>
      </c>
      <c r="T51" s="190">
        <f t="shared" si="39"/>
        <v>115.85000000000001</v>
      </c>
      <c r="U51" s="181">
        <v>30</v>
      </c>
      <c r="V51" s="174">
        <f t="shared" si="40"/>
        <v>3475.5000000000005</v>
      </c>
      <c r="X51" s="323" t="s">
        <v>79</v>
      </c>
      <c r="Y51" s="324"/>
      <c r="Z51" s="103">
        <f t="shared" si="29"/>
        <v>20.21</v>
      </c>
      <c r="AA51" s="103">
        <f t="shared" si="30"/>
        <v>20.83</v>
      </c>
      <c r="AB51" s="103">
        <f t="shared" si="31"/>
        <v>21.46</v>
      </c>
      <c r="AC51" s="103">
        <f t="shared" si="32"/>
        <v>22.11</v>
      </c>
      <c r="AD51" s="103">
        <f t="shared" si="33"/>
        <v>22.79</v>
      </c>
      <c r="AE51" s="100">
        <f t="shared" si="34"/>
        <v>107.4</v>
      </c>
      <c r="AF51" s="81">
        <v>30</v>
      </c>
      <c r="AG51" s="114">
        <f t="shared" si="41"/>
        <v>3222</v>
      </c>
      <c r="AH51" s="132">
        <f t="shared" ca="1" si="42"/>
        <v>1.969695928478804</v>
      </c>
      <c r="AI51" s="132">
        <f t="shared" ca="1" si="35"/>
        <v>1.5478646770160966</v>
      </c>
      <c r="AJ51" s="132">
        <f t="shared" ca="1" si="35"/>
        <v>1.0492096448382324</v>
      </c>
      <c r="AK51" s="132">
        <f t="shared" ca="1" si="35"/>
        <v>1.6841678276446572</v>
      </c>
      <c r="AL51" s="132">
        <f t="shared" ca="1" si="35"/>
        <v>1.8184219026988586</v>
      </c>
      <c r="AM51" s="151">
        <v>1.7755204192793115</v>
      </c>
      <c r="AN51" s="151">
        <v>1.91</v>
      </c>
      <c r="AO51" s="151">
        <v>1.5638340281243019</v>
      </c>
      <c r="AP51" s="151">
        <v>1.64</v>
      </c>
      <c r="AQ51" s="151">
        <v>1.3762438574470766</v>
      </c>
      <c r="AR51" s="323" t="s">
        <v>79</v>
      </c>
      <c r="AS51" s="324"/>
      <c r="AT51" s="103">
        <f t="shared" si="43"/>
        <v>18.434479580720691</v>
      </c>
      <c r="AU51" s="103">
        <f t="shared" si="44"/>
        <v>18.919999999999998</v>
      </c>
      <c r="AV51" s="103">
        <f t="shared" si="45"/>
        <v>19.8961659718757</v>
      </c>
      <c r="AW51" s="103">
        <f t="shared" si="46"/>
        <v>20.47</v>
      </c>
      <c r="AX51" s="103">
        <f t="shared" si="47"/>
        <v>21.413756142552923</v>
      </c>
      <c r="AY51" s="100">
        <f t="shared" si="36"/>
        <v>99.134401695149322</v>
      </c>
      <c r="AZ51" s="81">
        <v>30</v>
      </c>
      <c r="BA51" s="114">
        <f t="shared" si="48"/>
        <v>2974.0320508544796</v>
      </c>
    </row>
    <row r="52" spans="2:53" ht="44.25" customHeight="1" thickBot="1" x14ac:dyDescent="0.3">
      <c r="B52" s="360" t="s">
        <v>80</v>
      </c>
      <c r="C52" s="361"/>
      <c r="D52" s="158">
        <v>19.309999999999999</v>
      </c>
      <c r="E52" s="158">
        <v>19.91</v>
      </c>
      <c r="F52" s="161">
        <v>20.5</v>
      </c>
      <c r="G52" s="158">
        <v>21.13</v>
      </c>
      <c r="H52" s="159">
        <v>21.78</v>
      </c>
      <c r="I52" s="149">
        <f t="shared" si="37"/>
        <v>102.63</v>
      </c>
      <c r="J52" s="157">
        <v>30</v>
      </c>
      <c r="K52" s="174">
        <f t="shared" si="38"/>
        <v>3078.8999999999996</v>
      </c>
      <c r="M52" s="360" t="s">
        <v>80</v>
      </c>
      <c r="N52" s="361"/>
      <c r="O52" s="191">
        <v>21.74</v>
      </c>
      <c r="P52" s="191">
        <v>21.71</v>
      </c>
      <c r="Q52" s="192">
        <v>22.3</v>
      </c>
      <c r="R52" s="191">
        <v>22.94</v>
      </c>
      <c r="S52" s="192">
        <v>23.72</v>
      </c>
      <c r="T52" s="190">
        <f t="shared" si="39"/>
        <v>112.41</v>
      </c>
      <c r="U52" s="181">
        <v>30</v>
      </c>
      <c r="V52" s="174">
        <f t="shared" si="40"/>
        <v>3372.2999999999997</v>
      </c>
      <c r="X52" s="323" t="s">
        <v>80</v>
      </c>
      <c r="Y52" s="324"/>
      <c r="Z52" s="103">
        <f t="shared" si="29"/>
        <v>19.309999999999999</v>
      </c>
      <c r="AA52" s="103">
        <f t="shared" si="30"/>
        <v>19.91</v>
      </c>
      <c r="AB52" s="103">
        <f t="shared" si="31"/>
        <v>20.5</v>
      </c>
      <c r="AC52" s="103">
        <f t="shared" si="32"/>
        <v>21.13</v>
      </c>
      <c r="AD52" s="103">
        <f t="shared" si="33"/>
        <v>21.78</v>
      </c>
      <c r="AE52" s="100">
        <f t="shared" si="34"/>
        <v>102.63</v>
      </c>
      <c r="AF52" s="81">
        <v>30</v>
      </c>
      <c r="AG52" s="114">
        <f t="shared" si="41"/>
        <v>3078.8999999999996</v>
      </c>
      <c r="AH52" s="132">
        <f t="shared" ca="1" si="42"/>
        <v>1.4442293630990588</v>
      </c>
      <c r="AI52" s="132">
        <f t="shared" ca="1" si="35"/>
        <v>1.2272198917860802</v>
      </c>
      <c r="AJ52" s="132">
        <f t="shared" ca="1" si="35"/>
        <v>1.6240044315089901</v>
      </c>
      <c r="AK52" s="132">
        <f t="shared" ca="1" si="35"/>
        <v>1.8703910363415244</v>
      </c>
      <c r="AL52" s="132">
        <f t="shared" ca="1" si="35"/>
        <v>1.7122160224675742</v>
      </c>
      <c r="AM52" s="151">
        <v>1.0056006698434401</v>
      </c>
      <c r="AN52" s="151">
        <v>1.8545233404056745</v>
      </c>
      <c r="AO52" s="151">
        <v>1.4105452150335143</v>
      </c>
      <c r="AP52" s="151">
        <v>1.1505895801547941</v>
      </c>
      <c r="AQ52" s="151">
        <v>1.4966195273723657</v>
      </c>
      <c r="AR52" s="323" t="s">
        <v>80</v>
      </c>
      <c r="AS52" s="324"/>
      <c r="AT52" s="103">
        <f t="shared" si="43"/>
        <v>18.30439933015656</v>
      </c>
      <c r="AU52" s="103">
        <f t="shared" si="44"/>
        <v>18.055476659594326</v>
      </c>
      <c r="AV52" s="103">
        <f t="shared" si="45"/>
        <v>19.089454784966485</v>
      </c>
      <c r="AW52" s="103">
        <f t="shared" si="46"/>
        <v>19.979410419845205</v>
      </c>
      <c r="AX52" s="103">
        <f t="shared" si="47"/>
        <v>20.283380472627634</v>
      </c>
      <c r="AY52" s="100">
        <f t="shared" si="36"/>
        <v>95.712121667190218</v>
      </c>
      <c r="AZ52" s="81">
        <v>30</v>
      </c>
      <c r="BA52" s="114">
        <f t="shared" si="48"/>
        <v>2871.3636500157063</v>
      </c>
    </row>
    <row r="53" spans="2:53" ht="20.25" customHeight="1" x14ac:dyDescent="0.25">
      <c r="B53" s="362" t="s">
        <v>81</v>
      </c>
      <c r="C53" s="356"/>
      <c r="D53" s="356"/>
      <c r="E53" s="356"/>
      <c r="F53" s="356"/>
      <c r="G53" s="356"/>
      <c r="H53" s="356"/>
      <c r="I53" s="356"/>
      <c r="J53" s="363"/>
      <c r="K53" s="364">
        <f>SUM(K46:K52)</f>
        <v>207805.13999999998</v>
      </c>
      <c r="M53" s="362" t="s">
        <v>81</v>
      </c>
      <c r="N53" s="356"/>
      <c r="O53" s="356"/>
      <c r="P53" s="356"/>
      <c r="Q53" s="356"/>
      <c r="R53" s="356"/>
      <c r="S53" s="356"/>
      <c r="T53" s="356"/>
      <c r="U53" s="363"/>
      <c r="V53" s="364">
        <f>SUM(V46:V52)</f>
        <v>222304.12</v>
      </c>
      <c r="X53" s="332" t="s">
        <v>81</v>
      </c>
      <c r="Y53" s="333"/>
      <c r="Z53" s="333"/>
      <c r="AA53" s="333"/>
      <c r="AB53" s="333"/>
      <c r="AC53" s="333"/>
      <c r="AD53" s="333"/>
      <c r="AE53" s="333"/>
      <c r="AF53" s="334"/>
      <c r="AG53" s="382">
        <f>SUM(AG46:AG52)</f>
        <v>207805.13999999998</v>
      </c>
      <c r="AR53" s="332" t="s">
        <v>81</v>
      </c>
      <c r="AS53" s="333"/>
      <c r="AT53" s="333"/>
      <c r="AU53" s="333"/>
      <c r="AV53" s="333"/>
      <c r="AW53" s="333"/>
      <c r="AX53" s="333"/>
      <c r="AY53" s="333"/>
      <c r="AZ53" s="334"/>
      <c r="BA53" s="382">
        <f>SUM(BA46:BA52)</f>
        <v>193613.79951153856</v>
      </c>
    </row>
    <row r="54" spans="2:53" ht="20.25" customHeight="1" thickBot="1" x14ac:dyDescent="0.3">
      <c r="B54" s="366" t="s">
        <v>82</v>
      </c>
      <c r="C54" s="367"/>
      <c r="D54" s="367"/>
      <c r="E54" s="367"/>
      <c r="F54" s="367"/>
      <c r="G54" s="367"/>
      <c r="H54" s="367"/>
      <c r="I54" s="367"/>
      <c r="J54" s="368"/>
      <c r="K54" s="365"/>
      <c r="M54" s="366" t="s">
        <v>82</v>
      </c>
      <c r="N54" s="367"/>
      <c r="O54" s="367"/>
      <c r="P54" s="367"/>
      <c r="Q54" s="367"/>
      <c r="R54" s="367"/>
      <c r="S54" s="367"/>
      <c r="T54" s="367"/>
      <c r="U54" s="368"/>
      <c r="V54" s="365"/>
      <c r="X54" s="329" t="s">
        <v>82</v>
      </c>
      <c r="Y54" s="330"/>
      <c r="Z54" s="330"/>
      <c r="AA54" s="330"/>
      <c r="AB54" s="330"/>
      <c r="AC54" s="330"/>
      <c r="AD54" s="330"/>
      <c r="AE54" s="330"/>
      <c r="AF54" s="331"/>
      <c r="AG54" s="383"/>
      <c r="AR54" s="329" t="s">
        <v>82</v>
      </c>
      <c r="AS54" s="330"/>
      <c r="AT54" s="330"/>
      <c r="AU54" s="330"/>
      <c r="AV54" s="330"/>
      <c r="AW54" s="330"/>
      <c r="AX54" s="330"/>
      <c r="AY54" s="330"/>
      <c r="AZ54" s="331"/>
      <c r="BA54" s="383"/>
    </row>
    <row r="55" spans="2:53" ht="20.25" customHeight="1" thickTop="1" thickBot="1" x14ac:dyDescent="0.3">
      <c r="B55" s="353"/>
      <c r="C55" s="351" t="s">
        <v>83</v>
      </c>
      <c r="D55" s="351"/>
      <c r="E55" s="351"/>
      <c r="F55" s="351"/>
      <c r="G55" s="355"/>
      <c r="H55" s="355"/>
      <c r="I55" s="356"/>
      <c r="J55" s="357"/>
      <c r="K55" s="384"/>
      <c r="M55" s="353"/>
      <c r="N55" s="351" t="s">
        <v>83</v>
      </c>
      <c r="O55" s="351"/>
      <c r="P55" s="351"/>
      <c r="Q55" s="351"/>
      <c r="R55" s="355"/>
      <c r="S55" s="355"/>
      <c r="T55" s="356"/>
      <c r="U55" s="357"/>
      <c r="V55" s="384"/>
      <c r="X55" s="335"/>
      <c r="Y55" s="317" t="s">
        <v>83</v>
      </c>
      <c r="Z55" s="317"/>
      <c r="AA55" s="317"/>
      <c r="AB55" s="317"/>
      <c r="AC55" s="339"/>
      <c r="AD55" s="339"/>
      <c r="AE55" s="333"/>
      <c r="AF55" s="340"/>
      <c r="AG55" s="343"/>
      <c r="AR55" s="335"/>
      <c r="AS55" s="317" t="s">
        <v>83</v>
      </c>
      <c r="AT55" s="317"/>
      <c r="AU55" s="317"/>
      <c r="AV55" s="317"/>
      <c r="AW55" s="339"/>
      <c r="AX55" s="339"/>
      <c r="AY55" s="333"/>
      <c r="AZ55" s="340"/>
      <c r="BA55" s="343"/>
    </row>
    <row r="56" spans="2:53" ht="20.25" customHeight="1" thickBot="1" x14ac:dyDescent="0.3">
      <c r="B56" s="354"/>
      <c r="C56" s="351" t="s">
        <v>85</v>
      </c>
      <c r="D56" s="351"/>
      <c r="E56" s="351"/>
      <c r="F56" s="351"/>
      <c r="G56" s="352"/>
      <c r="H56" s="352"/>
      <c r="I56" s="358"/>
      <c r="J56" s="359"/>
      <c r="K56" s="385"/>
      <c r="M56" s="354"/>
      <c r="N56" s="351" t="s">
        <v>85</v>
      </c>
      <c r="O56" s="351"/>
      <c r="P56" s="351"/>
      <c r="Q56" s="351"/>
      <c r="R56" s="352"/>
      <c r="S56" s="352"/>
      <c r="T56" s="358"/>
      <c r="U56" s="359"/>
      <c r="V56" s="385"/>
      <c r="X56" s="336"/>
      <c r="Y56" s="317" t="s">
        <v>85</v>
      </c>
      <c r="Z56" s="317"/>
      <c r="AA56" s="317"/>
      <c r="AB56" s="317"/>
      <c r="AC56" s="348"/>
      <c r="AD56" s="348"/>
      <c r="AE56" s="341"/>
      <c r="AF56" s="342"/>
      <c r="AG56" s="344"/>
      <c r="AR56" s="336"/>
      <c r="AS56" s="317" t="s">
        <v>85</v>
      </c>
      <c r="AT56" s="317"/>
      <c r="AU56" s="317"/>
      <c r="AV56" s="317"/>
      <c r="AW56" s="348"/>
      <c r="AX56" s="348"/>
      <c r="AY56" s="341"/>
      <c r="AZ56" s="342"/>
      <c r="BA56" s="344"/>
    </row>
    <row r="57" spans="2:53" ht="15.75" customHeight="1" thickBot="1" x14ac:dyDescent="0.3">
      <c r="B57" t="s">
        <v>125</v>
      </c>
      <c r="D57" s="145">
        <f>D46*14500*366</f>
        <v>113039100</v>
      </c>
      <c r="E57" s="145">
        <f>E46*14500*366</f>
        <v>116541720</v>
      </c>
      <c r="F57" s="145">
        <f>F46*14500*366</f>
        <v>119991270</v>
      </c>
      <c r="G57" s="145">
        <f>G46*14500*366</f>
        <v>123653100</v>
      </c>
      <c r="H57" s="145">
        <f>H46*14500*366</f>
        <v>127474140</v>
      </c>
      <c r="K57" s="115">
        <f>SUM(D57:H57)</f>
        <v>600699330</v>
      </c>
      <c r="M57" t="s">
        <v>125</v>
      </c>
      <c r="O57" s="145">
        <f>O46*14500*366</f>
        <v>125192130</v>
      </c>
      <c r="P57" s="145">
        <f>P46*14500*366</f>
        <v>124661430</v>
      </c>
      <c r="Q57" s="145">
        <f>Q46*14500*366</f>
        <v>128004840</v>
      </c>
      <c r="R57" s="145">
        <f>R46*14500*366</f>
        <v>131719740</v>
      </c>
      <c r="S57" s="145">
        <f>S46*14500*366</f>
        <v>136124550</v>
      </c>
      <c r="V57" s="115">
        <f>SUM(O57:S57)</f>
        <v>645702690</v>
      </c>
      <c r="X57" s="147"/>
      <c r="Y57" s="152"/>
      <c r="Z57" s="145">
        <f>Z46*14500*366</f>
        <v>113039100</v>
      </c>
      <c r="AA57" s="145">
        <f>AA46*14500*366</f>
        <v>116541720</v>
      </c>
      <c r="AB57" s="145">
        <f>AB46*14500*366</f>
        <v>119991270</v>
      </c>
      <c r="AC57" s="145">
        <f>AC46*14500*366</f>
        <v>123653100</v>
      </c>
      <c r="AD57" s="145">
        <f>AD46*14500*366</f>
        <v>127474140</v>
      </c>
      <c r="AG57" s="115">
        <f>SUM(Z57:AD57)</f>
        <v>600699330</v>
      </c>
      <c r="AT57" s="145">
        <f>AT46*14500*366</f>
        <v>105594049.79684855</v>
      </c>
      <c r="AU57" s="145">
        <f>AU46*14500*366</f>
        <v>108522897.24904969</v>
      </c>
      <c r="AV57" s="145">
        <f>AV46*14500*366</f>
        <v>110193074.43142779</v>
      </c>
      <c r="AW57" s="145">
        <f>AW46*14500*366</f>
        <v>115559499.01941615</v>
      </c>
      <c r="AX57" s="145">
        <f>AX46*14500*366</f>
        <v>120202635.08238965</v>
      </c>
      <c r="BA57" s="115">
        <f>SUM(AT57:AX57)</f>
        <v>560072155.57913184</v>
      </c>
    </row>
    <row r="58" spans="2:53" ht="19.5" thickBot="1" x14ac:dyDescent="0.35">
      <c r="J58" t="s">
        <v>121</v>
      </c>
      <c r="K58" s="201">
        <f>K19-K57</f>
        <v>3290340</v>
      </c>
      <c r="L58" s="115"/>
    </row>
    <row r="59" spans="2:53" x14ac:dyDescent="0.25">
      <c r="AT59" s="115">
        <f>AT57-88000000</f>
        <v>17594049.79684855</v>
      </c>
      <c r="AU59" s="115">
        <f>AU57-88000000</f>
        <v>20522897.249049693</v>
      </c>
      <c r="AV59" s="115">
        <f>AV57-88000000</f>
        <v>22193074.431427792</v>
      </c>
      <c r="AW59" s="115">
        <f>AW57-88000000</f>
        <v>27559499.019416153</v>
      </c>
      <c r="AX59" s="115">
        <f>AX57-88000000</f>
        <v>32202635.082389653</v>
      </c>
      <c r="AY59" s="115"/>
      <c r="AZ59" s="115"/>
      <c r="BA59" s="115">
        <f>BA57-440000000</f>
        <v>120072155.57913184</v>
      </c>
    </row>
    <row r="60" spans="2:53" ht="23.25" x14ac:dyDescent="0.35">
      <c r="B60" s="175"/>
      <c r="C60" s="166"/>
      <c r="D60" s="166"/>
      <c r="E60" s="166"/>
      <c r="F60" s="166"/>
      <c r="G60" s="166"/>
      <c r="H60" s="166"/>
      <c r="I60" s="166"/>
      <c r="J60" s="166"/>
      <c r="K60" s="166"/>
    </row>
    <row r="61" spans="2:53" ht="26.25" x14ac:dyDescent="0.4">
      <c r="B61" s="369" t="s">
        <v>111</v>
      </c>
      <c r="C61" s="369"/>
      <c r="D61" s="369"/>
      <c r="E61" s="369"/>
      <c r="F61" s="369"/>
      <c r="G61" s="369"/>
      <c r="H61" s="369"/>
      <c r="I61" s="166"/>
      <c r="J61" s="166"/>
      <c r="K61" s="166"/>
      <c r="M61" s="369" t="s">
        <v>111</v>
      </c>
      <c r="N61" s="369"/>
      <c r="O61" s="369"/>
      <c r="P61" s="369"/>
      <c r="Q61" s="369"/>
      <c r="R61" s="369"/>
      <c r="S61" s="369"/>
      <c r="T61" s="176"/>
      <c r="U61" s="176"/>
      <c r="V61" s="176"/>
    </row>
    <row r="62" spans="2:53" ht="15.75" thickBot="1" x14ac:dyDescent="0.3">
      <c r="B62" s="167" t="s">
        <v>87</v>
      </c>
      <c r="C62" s="166"/>
      <c r="D62" s="166"/>
      <c r="E62" s="166"/>
      <c r="F62" s="166"/>
      <c r="G62" s="166"/>
      <c r="H62" s="166"/>
      <c r="I62" s="166"/>
      <c r="J62" s="166"/>
      <c r="K62" s="166"/>
      <c r="M62" s="177" t="s">
        <v>87</v>
      </c>
      <c r="N62" s="176"/>
      <c r="O62" s="176"/>
      <c r="P62" s="176"/>
      <c r="Q62" s="176"/>
      <c r="R62" s="176"/>
      <c r="S62" s="176"/>
      <c r="T62" s="176"/>
      <c r="U62" s="176"/>
      <c r="V62" s="176"/>
    </row>
    <row r="63" spans="2:53" ht="15.75" customHeight="1" thickBot="1" x14ac:dyDescent="0.3">
      <c r="B63" s="370" t="s">
        <v>62</v>
      </c>
      <c r="C63" s="371"/>
      <c r="D63" s="376" t="s">
        <v>63</v>
      </c>
      <c r="E63" s="351"/>
      <c r="F63" s="351"/>
      <c r="G63" s="351"/>
      <c r="H63" s="377"/>
      <c r="I63" s="168" t="s">
        <v>64</v>
      </c>
      <c r="J63" s="378" t="s">
        <v>65</v>
      </c>
      <c r="K63" s="379"/>
      <c r="M63" s="370" t="s">
        <v>62</v>
      </c>
      <c r="N63" s="371"/>
      <c r="O63" s="376" t="s">
        <v>63</v>
      </c>
      <c r="P63" s="351"/>
      <c r="Q63" s="351"/>
      <c r="R63" s="351"/>
      <c r="S63" s="377"/>
      <c r="T63" s="178" t="s">
        <v>64</v>
      </c>
      <c r="U63" s="378" t="s">
        <v>65</v>
      </c>
      <c r="V63" s="379"/>
    </row>
    <row r="64" spans="2:53" ht="15" customHeight="1" x14ac:dyDescent="0.25">
      <c r="B64" s="372"/>
      <c r="C64" s="373"/>
      <c r="D64" s="380" t="s">
        <v>66</v>
      </c>
      <c r="E64" s="380" t="s">
        <v>67</v>
      </c>
      <c r="F64" s="370" t="s">
        <v>68</v>
      </c>
      <c r="G64" s="380" t="s">
        <v>69</v>
      </c>
      <c r="H64" s="380" t="s">
        <v>70</v>
      </c>
      <c r="I64" s="380"/>
      <c r="J64" s="380" t="s">
        <v>71</v>
      </c>
      <c r="K64" s="172" t="s">
        <v>72</v>
      </c>
      <c r="M64" s="372"/>
      <c r="N64" s="373"/>
      <c r="O64" s="380" t="s">
        <v>66</v>
      </c>
      <c r="P64" s="380" t="s">
        <v>67</v>
      </c>
      <c r="Q64" s="370" t="s">
        <v>68</v>
      </c>
      <c r="R64" s="380" t="s">
        <v>69</v>
      </c>
      <c r="S64" s="380" t="s">
        <v>70</v>
      </c>
      <c r="T64" s="380"/>
      <c r="U64" s="380" t="s">
        <v>71</v>
      </c>
      <c r="V64" s="172" t="s">
        <v>72</v>
      </c>
    </row>
    <row r="65" spans="2:22" ht="15.75" thickBot="1" x14ac:dyDescent="0.3">
      <c r="B65" s="374"/>
      <c r="C65" s="375"/>
      <c r="D65" s="381"/>
      <c r="E65" s="381"/>
      <c r="F65" s="374"/>
      <c r="G65" s="381"/>
      <c r="H65" s="381"/>
      <c r="I65" s="381"/>
      <c r="J65" s="381"/>
      <c r="K65" s="173" t="s">
        <v>73</v>
      </c>
      <c r="M65" s="374"/>
      <c r="N65" s="375"/>
      <c r="O65" s="381"/>
      <c r="P65" s="381"/>
      <c r="Q65" s="374"/>
      <c r="R65" s="381"/>
      <c r="S65" s="381"/>
      <c r="T65" s="381"/>
      <c r="U65" s="381"/>
      <c r="V65" s="173" t="s">
        <v>73</v>
      </c>
    </row>
    <row r="66" spans="2:22" ht="38.25" customHeight="1" thickBot="1" x14ac:dyDescent="0.3">
      <c r="B66" s="360" t="s">
        <v>74</v>
      </c>
      <c r="C66" s="361"/>
      <c r="D66" s="171">
        <v>15.23</v>
      </c>
      <c r="E66" s="171">
        <v>15.71</v>
      </c>
      <c r="F66" s="171">
        <v>16.2</v>
      </c>
      <c r="G66" s="171">
        <v>16.71</v>
      </c>
      <c r="H66" s="171">
        <v>17.239999999999998</v>
      </c>
      <c r="I66" s="149">
        <f>SUM(D66:H66)</f>
        <v>81.09</v>
      </c>
      <c r="J66" s="169">
        <v>1406</v>
      </c>
      <c r="K66" s="174">
        <f>J66*I66</f>
        <v>114012.54000000001</v>
      </c>
      <c r="M66" s="360" t="s">
        <v>74</v>
      </c>
      <c r="N66" s="361"/>
      <c r="O66" s="171">
        <v>16.77</v>
      </c>
      <c r="P66" s="171">
        <v>16.7</v>
      </c>
      <c r="Q66" s="171">
        <v>17.14</v>
      </c>
      <c r="R66" s="171">
        <v>17.64</v>
      </c>
      <c r="S66" s="171">
        <v>18.23</v>
      </c>
      <c r="T66" s="149">
        <f>SUM(O66:S66)</f>
        <v>86.48</v>
      </c>
      <c r="U66" s="181">
        <v>1406</v>
      </c>
      <c r="V66" s="174">
        <f>U66*T66</f>
        <v>121590.88</v>
      </c>
    </row>
    <row r="67" spans="2:22" ht="38.25" customHeight="1" thickBot="1" x14ac:dyDescent="0.3">
      <c r="B67" s="360" t="s">
        <v>75</v>
      </c>
      <c r="C67" s="361"/>
      <c r="D67" s="170">
        <v>15.93</v>
      </c>
      <c r="E67" s="170">
        <v>16.43</v>
      </c>
      <c r="F67" s="170">
        <v>16.940000000000001</v>
      </c>
      <c r="G67" s="170">
        <v>17.48</v>
      </c>
      <c r="H67" s="170">
        <v>18.03</v>
      </c>
      <c r="I67" s="149">
        <f t="shared" ref="I67:I72" si="49">SUM(D67:H67)</f>
        <v>84.81</v>
      </c>
      <c r="J67" s="169">
        <v>150</v>
      </c>
      <c r="K67" s="174">
        <f t="shared" ref="K67:K72" si="50">J67*I67</f>
        <v>12721.5</v>
      </c>
      <c r="M67" s="360" t="s">
        <v>75</v>
      </c>
      <c r="N67" s="361"/>
      <c r="O67" s="189">
        <v>17.079999999999998</v>
      </c>
      <c r="P67" s="189">
        <v>17.02</v>
      </c>
      <c r="Q67" s="189">
        <v>17.47</v>
      </c>
      <c r="R67" s="189">
        <v>17.98</v>
      </c>
      <c r="S67" s="189">
        <v>18.579999999999998</v>
      </c>
      <c r="T67" s="149">
        <f t="shared" ref="T67:T72" si="51">SUM(O67:S67)</f>
        <v>88.13</v>
      </c>
      <c r="U67" s="181">
        <v>150</v>
      </c>
      <c r="V67" s="174">
        <f t="shared" ref="V67:V72" si="52">U67*T67</f>
        <v>13219.5</v>
      </c>
    </row>
    <row r="68" spans="2:22" ht="38.25" customHeight="1" thickBot="1" x14ac:dyDescent="0.3">
      <c r="B68" s="360" t="s">
        <v>76</v>
      </c>
      <c r="C68" s="361"/>
      <c r="D68" s="170">
        <v>16.79</v>
      </c>
      <c r="E68" s="170">
        <v>17.32</v>
      </c>
      <c r="F68" s="170">
        <v>17.86</v>
      </c>
      <c r="G68" s="170">
        <v>18.420000000000002</v>
      </c>
      <c r="H68" s="170">
        <v>19.010000000000002</v>
      </c>
      <c r="I68" s="149">
        <f t="shared" si="49"/>
        <v>89.4</v>
      </c>
      <c r="J68" s="169">
        <v>30</v>
      </c>
      <c r="K68" s="174">
        <f t="shared" si="50"/>
        <v>2682</v>
      </c>
      <c r="M68" s="360" t="s">
        <v>76</v>
      </c>
      <c r="N68" s="361"/>
      <c r="O68" s="189">
        <v>17.75</v>
      </c>
      <c r="P68" s="189">
        <v>17.649999999999999</v>
      </c>
      <c r="Q68" s="189">
        <v>18.12</v>
      </c>
      <c r="R68" s="189">
        <v>18.649999999999999</v>
      </c>
      <c r="S68" s="189">
        <v>19.28</v>
      </c>
      <c r="T68" s="149">
        <f t="shared" si="51"/>
        <v>91.449999999999989</v>
      </c>
      <c r="U68" s="181">
        <v>30</v>
      </c>
      <c r="V68" s="174">
        <f t="shared" si="52"/>
        <v>2743.4999999999995</v>
      </c>
    </row>
    <row r="69" spans="2:22" ht="38.25" customHeight="1" thickBot="1" x14ac:dyDescent="0.3">
      <c r="B69" s="360" t="s">
        <v>77</v>
      </c>
      <c r="C69" s="361"/>
      <c r="D69" s="170">
        <v>17.75</v>
      </c>
      <c r="E69" s="170">
        <v>18.32</v>
      </c>
      <c r="F69" s="170">
        <v>18.88</v>
      </c>
      <c r="G69" s="170">
        <v>19.47</v>
      </c>
      <c r="H69" s="170">
        <v>20.09</v>
      </c>
      <c r="I69" s="149">
        <f t="shared" si="49"/>
        <v>94.51</v>
      </c>
      <c r="J69" s="169">
        <v>30</v>
      </c>
      <c r="K69" s="174">
        <f t="shared" si="50"/>
        <v>2835.3</v>
      </c>
      <c r="M69" s="360" t="s">
        <v>77</v>
      </c>
      <c r="N69" s="361"/>
      <c r="O69" s="189">
        <v>18.510000000000002</v>
      </c>
      <c r="P69" s="189">
        <v>18.38</v>
      </c>
      <c r="Q69" s="189">
        <v>18.88</v>
      </c>
      <c r="R69" s="189">
        <v>19.420000000000002</v>
      </c>
      <c r="S69" s="189">
        <v>20.07</v>
      </c>
      <c r="T69" s="149">
        <f t="shared" si="51"/>
        <v>95.259999999999991</v>
      </c>
      <c r="U69" s="181">
        <v>30</v>
      </c>
      <c r="V69" s="174">
        <f t="shared" si="52"/>
        <v>2857.7999999999997</v>
      </c>
    </row>
    <row r="70" spans="2:22" ht="38.25" customHeight="1" thickBot="1" x14ac:dyDescent="0.3">
      <c r="B70" s="360" t="s">
        <v>78</v>
      </c>
      <c r="C70" s="361"/>
      <c r="D70" s="170">
        <v>15.15</v>
      </c>
      <c r="E70" s="170">
        <v>15.64</v>
      </c>
      <c r="F70" s="170">
        <v>16.12</v>
      </c>
      <c r="G70" s="170">
        <v>16.63</v>
      </c>
      <c r="H70" s="170">
        <v>17.149999999999999</v>
      </c>
      <c r="I70" s="149">
        <f t="shared" si="49"/>
        <v>80.69</v>
      </c>
      <c r="J70" s="169">
        <v>150</v>
      </c>
      <c r="K70" s="174">
        <f t="shared" si="50"/>
        <v>12103.5</v>
      </c>
      <c r="M70" s="360" t="s">
        <v>78</v>
      </c>
      <c r="N70" s="361"/>
      <c r="O70" s="189">
        <v>16.46</v>
      </c>
      <c r="P70" s="189">
        <v>16.41</v>
      </c>
      <c r="Q70" s="189">
        <v>16.850000000000001</v>
      </c>
      <c r="R70" s="189">
        <v>17.34</v>
      </c>
      <c r="S70" s="189">
        <v>17.920000000000002</v>
      </c>
      <c r="T70" s="149">
        <f t="shared" si="51"/>
        <v>84.98</v>
      </c>
      <c r="U70" s="181">
        <v>150</v>
      </c>
      <c r="V70" s="174">
        <f t="shared" si="52"/>
        <v>12747</v>
      </c>
    </row>
    <row r="71" spans="2:22" ht="38.25" customHeight="1" thickBot="1" x14ac:dyDescent="0.3">
      <c r="B71" s="360" t="s">
        <v>79</v>
      </c>
      <c r="C71" s="361"/>
      <c r="D71" s="170">
        <v>14.45</v>
      </c>
      <c r="E71" s="170">
        <v>14.91</v>
      </c>
      <c r="F71" s="170">
        <v>15.37</v>
      </c>
      <c r="G71" s="170">
        <v>15.85</v>
      </c>
      <c r="H71" s="170">
        <v>16.36</v>
      </c>
      <c r="I71" s="149">
        <f t="shared" si="49"/>
        <v>76.94</v>
      </c>
      <c r="J71" s="169">
        <v>30</v>
      </c>
      <c r="K71" s="174">
        <f t="shared" si="50"/>
        <v>2308.1999999999998</v>
      </c>
      <c r="M71" s="360" t="s">
        <v>79</v>
      </c>
      <c r="N71" s="361"/>
      <c r="O71" s="189">
        <v>15.91</v>
      </c>
      <c r="P71" s="189">
        <v>15.87</v>
      </c>
      <c r="Q71" s="189">
        <v>16.3</v>
      </c>
      <c r="R71" s="189">
        <v>16.77</v>
      </c>
      <c r="S71" s="189">
        <v>17.329999999999998</v>
      </c>
      <c r="T71" s="149">
        <f t="shared" si="51"/>
        <v>82.179999999999993</v>
      </c>
      <c r="U71" s="181">
        <v>30</v>
      </c>
      <c r="V71" s="174">
        <f t="shared" si="52"/>
        <v>2465.3999999999996</v>
      </c>
    </row>
    <row r="72" spans="2:22" ht="38.25" customHeight="1" thickBot="1" x14ac:dyDescent="0.3">
      <c r="B72" s="360" t="s">
        <v>80</v>
      </c>
      <c r="C72" s="361"/>
      <c r="D72" s="171">
        <v>13.8</v>
      </c>
      <c r="E72" s="171">
        <v>14.25</v>
      </c>
      <c r="F72" s="171">
        <v>14.68</v>
      </c>
      <c r="G72" s="171">
        <v>15.15</v>
      </c>
      <c r="H72" s="171">
        <v>15.63</v>
      </c>
      <c r="I72" s="149">
        <f t="shared" si="49"/>
        <v>73.510000000000005</v>
      </c>
      <c r="J72" s="169">
        <v>30</v>
      </c>
      <c r="K72" s="174">
        <f t="shared" si="50"/>
        <v>2205.3000000000002</v>
      </c>
      <c r="M72" s="360" t="s">
        <v>80</v>
      </c>
      <c r="N72" s="361"/>
      <c r="O72" s="171">
        <v>15.4</v>
      </c>
      <c r="P72" s="171">
        <v>15.37</v>
      </c>
      <c r="Q72" s="171">
        <v>15.79</v>
      </c>
      <c r="R72" s="171">
        <v>16.25</v>
      </c>
      <c r="S72" s="171">
        <v>16.8</v>
      </c>
      <c r="T72" s="149">
        <f t="shared" si="51"/>
        <v>79.61</v>
      </c>
      <c r="U72" s="181">
        <v>30</v>
      </c>
      <c r="V72" s="174">
        <f t="shared" si="52"/>
        <v>2388.3000000000002</v>
      </c>
    </row>
    <row r="73" spans="2:22" ht="15" customHeight="1" x14ac:dyDescent="0.25">
      <c r="B73" s="362" t="s">
        <v>81</v>
      </c>
      <c r="C73" s="356"/>
      <c r="D73" s="356"/>
      <c r="E73" s="356"/>
      <c r="F73" s="356"/>
      <c r="G73" s="356"/>
      <c r="H73" s="356"/>
      <c r="I73" s="356"/>
      <c r="J73" s="363"/>
      <c r="K73" s="364">
        <f>SUM(K66:K72)</f>
        <v>148868.34</v>
      </c>
      <c r="M73" s="362" t="s">
        <v>81</v>
      </c>
      <c r="N73" s="356"/>
      <c r="O73" s="356"/>
      <c r="P73" s="356"/>
      <c r="Q73" s="356"/>
      <c r="R73" s="356"/>
      <c r="S73" s="356"/>
      <c r="T73" s="356"/>
      <c r="U73" s="363"/>
      <c r="V73" s="364">
        <f>SUM(V66:V72)</f>
        <v>158012.37999999998</v>
      </c>
    </row>
    <row r="74" spans="2:22" ht="15.75" customHeight="1" thickBot="1" x14ac:dyDescent="0.3">
      <c r="B74" s="366" t="s">
        <v>82</v>
      </c>
      <c r="C74" s="367"/>
      <c r="D74" s="367"/>
      <c r="E74" s="367"/>
      <c r="F74" s="367"/>
      <c r="G74" s="367"/>
      <c r="H74" s="367"/>
      <c r="I74" s="367"/>
      <c r="J74" s="368"/>
      <c r="K74" s="365"/>
      <c r="M74" s="366" t="s">
        <v>82</v>
      </c>
      <c r="N74" s="367"/>
      <c r="O74" s="367"/>
      <c r="P74" s="367"/>
      <c r="Q74" s="367"/>
      <c r="R74" s="367"/>
      <c r="S74" s="367"/>
      <c r="T74" s="367"/>
      <c r="U74" s="368"/>
      <c r="V74" s="365"/>
    </row>
    <row r="75" spans="2:22" ht="16.5" customHeight="1" thickTop="1" thickBot="1" x14ac:dyDescent="0.3">
      <c r="B75" s="353"/>
      <c r="C75" s="351" t="s">
        <v>83</v>
      </c>
      <c r="D75" s="351"/>
      <c r="E75" s="351"/>
      <c r="F75" s="351"/>
      <c r="G75" s="355"/>
      <c r="H75" s="355"/>
      <c r="I75" s="356"/>
      <c r="J75" s="357"/>
      <c r="K75" s="384"/>
      <c r="M75" s="353"/>
      <c r="N75" s="351" t="s">
        <v>83</v>
      </c>
      <c r="O75" s="351"/>
      <c r="P75" s="351"/>
      <c r="Q75" s="351"/>
      <c r="R75" s="355"/>
      <c r="S75" s="355"/>
      <c r="T75" s="356"/>
      <c r="U75" s="357"/>
      <c r="V75" s="384"/>
    </row>
    <row r="76" spans="2:22" ht="15.75" customHeight="1" thickBot="1" x14ac:dyDescent="0.3">
      <c r="B76" s="354"/>
      <c r="C76" s="351" t="s">
        <v>85</v>
      </c>
      <c r="D76" s="351"/>
      <c r="E76" s="351"/>
      <c r="F76" s="351"/>
      <c r="G76" s="352"/>
      <c r="H76" s="352"/>
      <c r="I76" s="358"/>
      <c r="J76" s="359"/>
      <c r="K76" s="385"/>
      <c r="M76" s="354"/>
      <c r="N76" s="351" t="s">
        <v>85</v>
      </c>
      <c r="O76" s="351"/>
      <c r="P76" s="351"/>
      <c r="Q76" s="351"/>
      <c r="R76" s="352"/>
      <c r="S76" s="352"/>
      <c r="T76" s="358"/>
      <c r="U76" s="359"/>
      <c r="V76" s="385"/>
    </row>
    <row r="77" spans="2:22" ht="15.75" customHeight="1" x14ac:dyDescent="0.25">
      <c r="B77" t="s">
        <v>125</v>
      </c>
      <c r="D77" s="153">
        <f>D66*14500*366</f>
        <v>80825610</v>
      </c>
      <c r="E77" s="153">
        <f>E66*14500*366</f>
        <v>83372970</v>
      </c>
      <c r="F77" s="153">
        <f>F66*14500*366</f>
        <v>85973400</v>
      </c>
      <c r="G77" s="153">
        <f>G66*14500*366</f>
        <v>88679970</v>
      </c>
      <c r="H77" s="153">
        <f>H66*14500*366</f>
        <v>91492679.999999985</v>
      </c>
      <c r="K77" s="115">
        <f>SUM(D77:H77)</f>
        <v>430344630</v>
      </c>
      <c r="M77" t="s">
        <v>125</v>
      </c>
      <c r="O77" s="153">
        <f>O66*14500*366</f>
        <v>88998390</v>
      </c>
      <c r="P77" s="153">
        <f>P66*14500*366</f>
        <v>88626900</v>
      </c>
      <c r="Q77" s="153">
        <f>Q66*14500*366</f>
        <v>90961980</v>
      </c>
      <c r="R77" s="153">
        <f>R66*14500*366</f>
        <v>93615480</v>
      </c>
      <c r="S77" s="153">
        <f>S66*14500*366</f>
        <v>96746610</v>
      </c>
      <c r="V77" s="115">
        <f>SUM(O77:S77)</f>
        <v>458949360</v>
      </c>
    </row>
    <row r="78" spans="2:22" ht="15.75" customHeight="1" x14ac:dyDescent="0.25">
      <c r="K78" s="115">
        <f>K38-K77</f>
        <v>1963590</v>
      </c>
    </row>
    <row r="81" spans="2:53" ht="27" customHeight="1" x14ac:dyDescent="0.4">
      <c r="B81" s="369" t="s">
        <v>123</v>
      </c>
      <c r="C81" s="369"/>
      <c r="D81" s="369"/>
      <c r="E81" s="369"/>
      <c r="F81" s="369"/>
      <c r="G81" s="369"/>
      <c r="H81" s="369"/>
      <c r="I81" s="176"/>
      <c r="J81" s="176"/>
      <c r="K81" s="176"/>
      <c r="M81" s="369" t="s">
        <v>116</v>
      </c>
      <c r="N81" s="369"/>
      <c r="O81" s="369"/>
      <c r="P81" s="369"/>
      <c r="Q81" s="369"/>
      <c r="R81" s="369"/>
      <c r="S81" s="369"/>
      <c r="T81" s="176"/>
      <c r="U81" s="176"/>
      <c r="V81" s="176"/>
      <c r="X81" s="308" t="s">
        <v>93</v>
      </c>
      <c r="Y81" s="308"/>
      <c r="Z81" s="308"/>
      <c r="AA81" s="308"/>
      <c r="AB81" s="308"/>
      <c r="AC81" s="308"/>
      <c r="AD81" s="308"/>
      <c r="AR81" s="308" t="s">
        <v>118</v>
      </c>
      <c r="AS81" s="308"/>
      <c r="AT81" s="308"/>
      <c r="AU81" s="308"/>
      <c r="AV81" s="308"/>
      <c r="AW81" s="308"/>
      <c r="AX81" s="308"/>
    </row>
    <row r="82" spans="2:53" ht="16.5" customHeight="1" thickBot="1" x14ac:dyDescent="0.3">
      <c r="B82" s="177" t="s">
        <v>87</v>
      </c>
      <c r="C82" s="176"/>
      <c r="D82" s="176"/>
      <c r="E82" s="176"/>
      <c r="F82" s="176"/>
      <c r="G82" s="176"/>
      <c r="H82" s="176"/>
      <c r="I82" s="176"/>
      <c r="J82" s="176"/>
      <c r="K82" s="176"/>
      <c r="M82" s="177" t="s">
        <v>87</v>
      </c>
      <c r="N82" s="176"/>
      <c r="O82" s="176"/>
      <c r="P82" s="176"/>
      <c r="Q82" s="176"/>
      <c r="R82" s="176"/>
      <c r="S82" s="176"/>
      <c r="T82" s="176"/>
      <c r="U82" s="176"/>
      <c r="V82" s="176"/>
      <c r="X82" s="83" t="s">
        <v>87</v>
      </c>
      <c r="AR82" s="83" t="s">
        <v>87</v>
      </c>
    </row>
    <row r="83" spans="2:53" ht="15.75" customHeight="1" thickBot="1" x14ac:dyDescent="0.3">
      <c r="B83" s="370" t="s">
        <v>62</v>
      </c>
      <c r="C83" s="371"/>
      <c r="D83" s="376" t="s">
        <v>63</v>
      </c>
      <c r="E83" s="351"/>
      <c r="F83" s="351"/>
      <c r="G83" s="351"/>
      <c r="H83" s="377"/>
      <c r="I83" s="178" t="s">
        <v>64</v>
      </c>
      <c r="J83" s="378" t="s">
        <v>65</v>
      </c>
      <c r="K83" s="379"/>
      <c r="M83" s="370" t="s">
        <v>62</v>
      </c>
      <c r="N83" s="371"/>
      <c r="O83" s="376" t="s">
        <v>63</v>
      </c>
      <c r="P83" s="351"/>
      <c r="Q83" s="351"/>
      <c r="R83" s="351"/>
      <c r="S83" s="377"/>
      <c r="T83" s="178" t="s">
        <v>64</v>
      </c>
      <c r="U83" s="378" t="s">
        <v>65</v>
      </c>
      <c r="V83" s="379"/>
      <c r="X83" s="310" t="s">
        <v>62</v>
      </c>
      <c r="Y83" s="311"/>
      <c r="Z83" s="316" t="s">
        <v>63</v>
      </c>
      <c r="AA83" s="317"/>
      <c r="AB83" s="317"/>
      <c r="AC83" s="317"/>
      <c r="AD83" s="317"/>
      <c r="AE83" s="143" t="s">
        <v>64</v>
      </c>
      <c r="AF83" s="318" t="s">
        <v>65</v>
      </c>
      <c r="AG83" s="319"/>
      <c r="AR83" s="310" t="s">
        <v>62</v>
      </c>
      <c r="AS83" s="311"/>
      <c r="AT83" s="316" t="s">
        <v>63</v>
      </c>
      <c r="AU83" s="317"/>
      <c r="AV83" s="317"/>
      <c r="AW83" s="317"/>
      <c r="AX83" s="317"/>
      <c r="AY83" s="143" t="s">
        <v>64</v>
      </c>
      <c r="AZ83" s="318" t="s">
        <v>65</v>
      </c>
      <c r="BA83" s="319"/>
    </row>
    <row r="84" spans="2:53" x14ac:dyDescent="0.25">
      <c r="B84" s="372"/>
      <c r="C84" s="373"/>
      <c r="D84" s="380" t="s">
        <v>66</v>
      </c>
      <c r="E84" s="380" t="s">
        <v>67</v>
      </c>
      <c r="F84" s="370" t="s">
        <v>68</v>
      </c>
      <c r="G84" s="380" t="s">
        <v>69</v>
      </c>
      <c r="H84" s="380" t="s">
        <v>70</v>
      </c>
      <c r="I84" s="380"/>
      <c r="J84" s="380" t="s">
        <v>71</v>
      </c>
      <c r="K84" s="172" t="s">
        <v>72</v>
      </c>
      <c r="M84" s="372"/>
      <c r="N84" s="373"/>
      <c r="O84" s="380" t="s">
        <v>66</v>
      </c>
      <c r="P84" s="380" t="s">
        <v>67</v>
      </c>
      <c r="Q84" s="370" t="s">
        <v>68</v>
      </c>
      <c r="R84" s="380" t="s">
        <v>69</v>
      </c>
      <c r="S84" s="380" t="s">
        <v>70</v>
      </c>
      <c r="T84" s="380"/>
      <c r="U84" s="380" t="s">
        <v>71</v>
      </c>
      <c r="V84" s="172" t="s">
        <v>72</v>
      </c>
      <c r="X84" s="312"/>
      <c r="Y84" s="313"/>
      <c r="Z84" s="321" t="s">
        <v>66</v>
      </c>
      <c r="AA84" s="321" t="s">
        <v>67</v>
      </c>
      <c r="AB84" s="310" t="s">
        <v>68</v>
      </c>
      <c r="AC84" s="321" t="s">
        <v>69</v>
      </c>
      <c r="AD84" s="310" t="s">
        <v>70</v>
      </c>
      <c r="AE84" s="321"/>
      <c r="AF84" s="321" t="s">
        <v>71</v>
      </c>
      <c r="AG84" s="144" t="s">
        <v>72</v>
      </c>
      <c r="AR84" s="312"/>
      <c r="AS84" s="313"/>
      <c r="AT84" s="321" t="s">
        <v>66</v>
      </c>
      <c r="AU84" s="321" t="s">
        <v>67</v>
      </c>
      <c r="AV84" s="310" t="s">
        <v>68</v>
      </c>
      <c r="AW84" s="321" t="s">
        <v>69</v>
      </c>
      <c r="AX84" s="310" t="s">
        <v>70</v>
      </c>
      <c r="AY84" s="321"/>
      <c r="AZ84" s="321" t="s">
        <v>71</v>
      </c>
      <c r="BA84" s="144" t="s">
        <v>72</v>
      </c>
    </row>
    <row r="85" spans="2:53" ht="15.75" thickBot="1" x14ac:dyDescent="0.3">
      <c r="B85" s="374"/>
      <c r="C85" s="375"/>
      <c r="D85" s="381"/>
      <c r="E85" s="381"/>
      <c r="F85" s="374"/>
      <c r="G85" s="381"/>
      <c r="H85" s="381"/>
      <c r="I85" s="381"/>
      <c r="J85" s="381"/>
      <c r="K85" s="173" t="s">
        <v>73</v>
      </c>
      <c r="M85" s="374"/>
      <c r="N85" s="375"/>
      <c r="O85" s="381"/>
      <c r="P85" s="381"/>
      <c r="Q85" s="374"/>
      <c r="R85" s="381"/>
      <c r="S85" s="381"/>
      <c r="T85" s="381"/>
      <c r="U85" s="381"/>
      <c r="V85" s="173" t="s">
        <v>73</v>
      </c>
      <c r="X85" s="314"/>
      <c r="Y85" s="315"/>
      <c r="Z85" s="322"/>
      <c r="AA85" s="322"/>
      <c r="AB85" s="314"/>
      <c r="AC85" s="322"/>
      <c r="AD85" s="314"/>
      <c r="AE85" s="322"/>
      <c r="AF85" s="322"/>
      <c r="AG85" s="78" t="s">
        <v>73</v>
      </c>
      <c r="AR85" s="314"/>
      <c r="AS85" s="315"/>
      <c r="AT85" s="322"/>
      <c r="AU85" s="322"/>
      <c r="AV85" s="314"/>
      <c r="AW85" s="322"/>
      <c r="AX85" s="314"/>
      <c r="AY85" s="322"/>
      <c r="AZ85" s="322"/>
      <c r="BA85" s="78" t="s">
        <v>73</v>
      </c>
    </row>
    <row r="86" spans="2:53" ht="23.25" customHeight="1" thickBot="1" x14ac:dyDescent="0.3">
      <c r="B86" s="360" t="s">
        <v>74</v>
      </c>
      <c r="C86" s="361"/>
      <c r="D86" s="193">
        <v>21.3</v>
      </c>
      <c r="E86" s="193">
        <v>21.96</v>
      </c>
      <c r="F86" s="193">
        <v>22.61</v>
      </c>
      <c r="G86" s="193">
        <v>23.3</v>
      </c>
      <c r="H86" s="193">
        <v>24.02</v>
      </c>
      <c r="I86" s="149">
        <f>SUM(D86:H86)</f>
        <v>113.19</v>
      </c>
      <c r="J86" s="181">
        <v>1406</v>
      </c>
      <c r="K86" s="174">
        <f>J86*I86</f>
        <v>159145.13999999998</v>
      </c>
      <c r="M86" s="360" t="s">
        <v>74</v>
      </c>
      <c r="N86" s="361"/>
      <c r="O86" s="194">
        <v>23.39</v>
      </c>
      <c r="P86" s="194">
        <v>23.29</v>
      </c>
      <c r="Q86" s="195">
        <v>23.92</v>
      </c>
      <c r="R86" s="194">
        <v>24.61</v>
      </c>
      <c r="S86" s="195">
        <v>25.44</v>
      </c>
      <c r="T86" s="190">
        <f>SUM(O86:S86)</f>
        <v>120.64999999999999</v>
      </c>
      <c r="U86" s="181">
        <v>1406</v>
      </c>
      <c r="V86" s="174">
        <f>T86*U86</f>
        <v>169633.9</v>
      </c>
      <c r="X86" s="323" t="s">
        <v>74</v>
      </c>
      <c r="Y86" s="324"/>
      <c r="Z86" s="103">
        <f t="shared" ref="Z86:Z92" si="53">MIN(D86,O86)</f>
        <v>21.3</v>
      </c>
      <c r="AA86" s="103">
        <f t="shared" ref="AA86:AA92" si="54">MIN(E86,P86)</f>
        <v>21.96</v>
      </c>
      <c r="AB86" s="103">
        <f t="shared" ref="AB86:AB92" si="55">MIN(F86,Q86)</f>
        <v>22.61</v>
      </c>
      <c r="AC86" s="103">
        <f t="shared" ref="AC86:AC92" si="56">MIN(G86,R86)</f>
        <v>23.3</v>
      </c>
      <c r="AD86" s="103">
        <f t="shared" ref="AD86:AD92" si="57">MIN(H86,S86)</f>
        <v>24.02</v>
      </c>
      <c r="AE86" s="100">
        <f t="shared" ref="AE86:AE92" si="58">SUM(Z86:AD86)</f>
        <v>113.19</v>
      </c>
      <c r="AF86" s="81">
        <v>1406</v>
      </c>
      <c r="AG86" s="114">
        <f>AE86*AF86</f>
        <v>159145.13999999998</v>
      </c>
      <c r="AH86" s="132">
        <f ca="1">RAND()*(2-1)+1</f>
        <v>1.2591379948581785</v>
      </c>
      <c r="AI86" s="132">
        <f t="shared" ref="AI86:AL92" ca="1" si="59">RAND()*(2-1)+1</f>
        <v>1.8551771381506086</v>
      </c>
      <c r="AJ86" s="132">
        <f t="shared" ca="1" si="59"/>
        <v>1.7032970683943498</v>
      </c>
      <c r="AK86" s="132">
        <v>1.99</v>
      </c>
      <c r="AL86" s="132">
        <f t="shared" ca="1" si="59"/>
        <v>1.8719234060387175</v>
      </c>
      <c r="AM86" s="151">
        <v>1.6744080578734355</v>
      </c>
      <c r="AN86" s="151">
        <v>1.5279954747227156</v>
      </c>
      <c r="AO86" s="151">
        <v>1.6482007101868921</v>
      </c>
      <c r="AP86" s="151">
        <v>1.99</v>
      </c>
      <c r="AQ86" s="151">
        <v>1.99</v>
      </c>
      <c r="AR86" s="323" t="s">
        <v>74</v>
      </c>
      <c r="AS86" s="324"/>
      <c r="AT86" s="103">
        <f>Z86-AM86</f>
        <v>19.625591942126565</v>
      </c>
      <c r="AU86" s="103">
        <f>AA86-AN86</f>
        <v>20.432004525277286</v>
      </c>
      <c r="AV86" s="103">
        <f>AB86-AO86</f>
        <v>20.961799289813108</v>
      </c>
      <c r="AW86" s="103">
        <f>AC86-AP86</f>
        <v>21.310000000000002</v>
      </c>
      <c r="AX86" s="103">
        <f>AD86-AQ86</f>
        <v>22.03</v>
      </c>
      <c r="AY86" s="100">
        <f t="shared" ref="AY86:AY92" si="60">SUM(AT86:AX86)</f>
        <v>104.35939575721696</v>
      </c>
      <c r="AZ86" s="81">
        <v>1406</v>
      </c>
      <c r="BA86" s="114">
        <f>AY86*AZ86</f>
        <v>146729.31043464705</v>
      </c>
    </row>
    <row r="87" spans="2:53" ht="23.25" customHeight="1" thickBot="1" x14ac:dyDescent="0.3">
      <c r="B87" s="360" t="s">
        <v>75</v>
      </c>
      <c r="C87" s="361"/>
      <c r="D87" s="193">
        <v>22.28</v>
      </c>
      <c r="E87" s="193">
        <v>22.97</v>
      </c>
      <c r="F87" s="193">
        <v>23.66</v>
      </c>
      <c r="G87" s="193">
        <v>24.38</v>
      </c>
      <c r="H87" s="193">
        <v>25.13</v>
      </c>
      <c r="I87" s="149">
        <f t="shared" ref="I87:I92" si="61">SUM(D87:H87)</f>
        <v>118.41999999999999</v>
      </c>
      <c r="J87" s="181">
        <v>150</v>
      </c>
      <c r="K87" s="174">
        <f t="shared" ref="K87:K92" si="62">J87*I87</f>
        <v>17762.999999999996</v>
      </c>
      <c r="M87" s="360" t="s">
        <v>75</v>
      </c>
      <c r="N87" s="361"/>
      <c r="O87" s="194">
        <v>23.82</v>
      </c>
      <c r="P87" s="194">
        <v>23.72</v>
      </c>
      <c r="Q87" s="195">
        <v>24.36</v>
      </c>
      <c r="R87" s="194">
        <v>25.06</v>
      </c>
      <c r="S87" s="195">
        <v>25.9</v>
      </c>
      <c r="T87" s="190">
        <f t="shared" ref="T87:T92" si="63">SUM(O87:S87)</f>
        <v>122.86000000000001</v>
      </c>
      <c r="U87" s="181">
        <v>150</v>
      </c>
      <c r="V87" s="174">
        <f t="shared" ref="V87:V92" si="64">T87*U87</f>
        <v>18429.000000000004</v>
      </c>
      <c r="X87" s="323" t="s">
        <v>75</v>
      </c>
      <c r="Y87" s="324"/>
      <c r="Z87" s="103">
        <f t="shared" si="53"/>
        <v>22.28</v>
      </c>
      <c r="AA87" s="103">
        <f t="shared" si="54"/>
        <v>22.97</v>
      </c>
      <c r="AB87" s="103">
        <f t="shared" si="55"/>
        <v>23.66</v>
      </c>
      <c r="AC87" s="103">
        <f t="shared" si="56"/>
        <v>24.38</v>
      </c>
      <c r="AD87" s="103">
        <f t="shared" si="57"/>
        <v>25.13</v>
      </c>
      <c r="AE87" s="100">
        <f t="shared" si="58"/>
        <v>118.41999999999999</v>
      </c>
      <c r="AF87" s="81">
        <v>150</v>
      </c>
      <c r="AG87" s="114">
        <f t="shared" ref="AG87:AG92" si="65">AE87*AF87</f>
        <v>17762.999999999996</v>
      </c>
      <c r="AH87" s="132">
        <f t="shared" ref="AH87:AH92" ca="1" si="66">RAND()*(2-1)+1</f>
        <v>1.3254562757205304</v>
      </c>
      <c r="AI87" s="132">
        <f t="shared" ca="1" si="59"/>
        <v>1.7756495464829616</v>
      </c>
      <c r="AJ87" s="132">
        <f t="shared" ca="1" si="59"/>
        <v>1.6348302159481998</v>
      </c>
      <c r="AK87" s="132">
        <f t="shared" ca="1" si="59"/>
        <v>1.5739797439139673</v>
      </c>
      <c r="AL87" s="132">
        <f t="shared" ca="1" si="59"/>
        <v>1.6563190386812372</v>
      </c>
      <c r="AM87" s="151">
        <v>1.8108793405751435</v>
      </c>
      <c r="AN87" s="151">
        <v>1.7551921907031529</v>
      </c>
      <c r="AO87" s="151">
        <v>1.9739042663184854</v>
      </c>
      <c r="AP87" s="151">
        <v>1.89</v>
      </c>
      <c r="AQ87" s="151">
        <v>1.89</v>
      </c>
      <c r="AR87" s="323" t="s">
        <v>75</v>
      </c>
      <c r="AS87" s="324"/>
      <c r="AT87" s="103">
        <f t="shared" ref="AT87:AT92" si="67">Z87-AM87</f>
        <v>20.469120659424856</v>
      </c>
      <c r="AU87" s="103">
        <f t="shared" ref="AU87:AU92" si="68">AA87-AN87</f>
        <v>21.214807809296847</v>
      </c>
      <c r="AV87" s="103">
        <f t="shared" ref="AV87:AV92" si="69">AB87-AO87</f>
        <v>21.686095733681515</v>
      </c>
      <c r="AW87" s="103">
        <f t="shared" ref="AW87:AW92" si="70">AC87-AP87</f>
        <v>22.49</v>
      </c>
      <c r="AX87" s="103">
        <f t="shared" ref="AX87:AX92" si="71">AD87-AQ87</f>
        <v>23.24</v>
      </c>
      <c r="AY87" s="100">
        <f t="shared" si="60"/>
        <v>109.1000242024032</v>
      </c>
      <c r="AZ87" s="81">
        <v>150</v>
      </c>
      <c r="BA87" s="114">
        <f t="shared" ref="BA87:BA92" si="72">AY87*AZ87</f>
        <v>16365.003630360481</v>
      </c>
    </row>
    <row r="88" spans="2:53" ht="23.25" customHeight="1" thickBot="1" x14ac:dyDescent="0.3">
      <c r="B88" s="360" t="s">
        <v>76</v>
      </c>
      <c r="C88" s="361"/>
      <c r="D88" s="193">
        <v>23.48</v>
      </c>
      <c r="E88" s="193">
        <v>24.21</v>
      </c>
      <c r="F88" s="193">
        <v>24.94</v>
      </c>
      <c r="G88" s="193">
        <v>25.69</v>
      </c>
      <c r="H88" s="193">
        <v>26.48</v>
      </c>
      <c r="I88" s="149">
        <f t="shared" si="61"/>
        <v>124.8</v>
      </c>
      <c r="J88" s="181">
        <v>30</v>
      </c>
      <c r="K88" s="174">
        <f t="shared" si="62"/>
        <v>3744</v>
      </c>
      <c r="M88" s="360" t="s">
        <v>76</v>
      </c>
      <c r="N88" s="361"/>
      <c r="O88" s="194">
        <v>24.65</v>
      </c>
      <c r="P88" s="194">
        <v>24.55</v>
      </c>
      <c r="Q88" s="195">
        <v>25.21</v>
      </c>
      <c r="R88" s="194">
        <v>25.94</v>
      </c>
      <c r="S88" s="195">
        <v>26.82</v>
      </c>
      <c r="T88" s="190">
        <f t="shared" si="63"/>
        <v>127.16999999999999</v>
      </c>
      <c r="U88" s="181">
        <v>30</v>
      </c>
      <c r="V88" s="174">
        <f t="shared" si="64"/>
        <v>3815.0999999999995</v>
      </c>
      <c r="X88" s="323" t="s">
        <v>76</v>
      </c>
      <c r="Y88" s="324"/>
      <c r="Z88" s="103">
        <f t="shared" si="53"/>
        <v>23.48</v>
      </c>
      <c r="AA88" s="103">
        <f t="shared" si="54"/>
        <v>24.21</v>
      </c>
      <c r="AB88" s="103">
        <f t="shared" si="55"/>
        <v>24.94</v>
      </c>
      <c r="AC88" s="103">
        <f t="shared" si="56"/>
        <v>25.69</v>
      </c>
      <c r="AD88" s="103">
        <f t="shared" si="57"/>
        <v>26.48</v>
      </c>
      <c r="AE88" s="100">
        <f t="shared" si="58"/>
        <v>124.8</v>
      </c>
      <c r="AF88" s="81">
        <v>30</v>
      </c>
      <c r="AG88" s="114">
        <f t="shared" si="65"/>
        <v>3744</v>
      </c>
      <c r="AH88" s="132">
        <f t="shared" ca="1" si="66"/>
        <v>1.0098330188150277</v>
      </c>
      <c r="AI88" s="132">
        <f t="shared" ca="1" si="59"/>
        <v>1.3602671919264071</v>
      </c>
      <c r="AJ88" s="132">
        <f t="shared" ca="1" si="59"/>
        <v>1.5896499593491447</v>
      </c>
      <c r="AK88" s="132">
        <f t="shared" ca="1" si="59"/>
        <v>1.148326656000322</v>
      </c>
      <c r="AL88" s="132">
        <f t="shared" ca="1" si="59"/>
        <v>1.5649665979091816</v>
      </c>
      <c r="AM88" s="151">
        <v>1.4547615953869428</v>
      </c>
      <c r="AN88" s="151">
        <v>1.9639295266157211</v>
      </c>
      <c r="AO88" s="151">
        <v>1.0179898918677039</v>
      </c>
      <c r="AP88" s="151">
        <v>1.87</v>
      </c>
      <c r="AQ88" s="151">
        <v>1.87</v>
      </c>
      <c r="AR88" s="323" t="s">
        <v>76</v>
      </c>
      <c r="AS88" s="324"/>
      <c r="AT88" s="103">
        <f t="shared" si="67"/>
        <v>22.025238404613056</v>
      </c>
      <c r="AU88" s="103">
        <f t="shared" si="68"/>
        <v>22.246070473384279</v>
      </c>
      <c r="AV88" s="103">
        <f t="shared" si="69"/>
        <v>23.922010108132298</v>
      </c>
      <c r="AW88" s="103">
        <f t="shared" si="70"/>
        <v>23.82</v>
      </c>
      <c r="AX88" s="103">
        <f t="shared" si="71"/>
        <v>24.61</v>
      </c>
      <c r="AY88" s="100">
        <f t="shared" si="60"/>
        <v>116.62331898612963</v>
      </c>
      <c r="AZ88" s="81">
        <v>30</v>
      </c>
      <c r="BA88" s="114">
        <f t="shared" si="72"/>
        <v>3498.6995695838891</v>
      </c>
    </row>
    <row r="89" spans="2:53" ht="23.25" customHeight="1" thickBot="1" x14ac:dyDescent="0.3">
      <c r="B89" s="360" t="s">
        <v>77</v>
      </c>
      <c r="C89" s="361"/>
      <c r="D89" s="193">
        <v>24.82</v>
      </c>
      <c r="E89" s="193">
        <v>25.59</v>
      </c>
      <c r="F89" s="193">
        <v>26.36</v>
      </c>
      <c r="G89" s="193">
        <v>27.16</v>
      </c>
      <c r="H89" s="193">
        <v>27.99</v>
      </c>
      <c r="I89" s="149">
        <f t="shared" si="61"/>
        <v>131.91999999999999</v>
      </c>
      <c r="J89" s="181">
        <v>30</v>
      </c>
      <c r="K89" s="174">
        <f t="shared" si="62"/>
        <v>3957.5999999999995</v>
      </c>
      <c r="M89" s="360" t="s">
        <v>77</v>
      </c>
      <c r="N89" s="361"/>
      <c r="O89" s="194">
        <v>25.59</v>
      </c>
      <c r="P89" s="194">
        <v>25.48</v>
      </c>
      <c r="Q89" s="195">
        <v>26.18</v>
      </c>
      <c r="R89" s="194">
        <v>26.94</v>
      </c>
      <c r="S89" s="195">
        <v>27.85</v>
      </c>
      <c r="T89" s="190">
        <f t="shared" si="63"/>
        <v>132.04</v>
      </c>
      <c r="U89" s="181">
        <v>30</v>
      </c>
      <c r="V89" s="174">
        <f t="shared" si="64"/>
        <v>3961.2</v>
      </c>
      <c r="X89" s="323" t="s">
        <v>77</v>
      </c>
      <c r="Y89" s="324"/>
      <c r="Z89" s="103">
        <f t="shared" si="53"/>
        <v>24.82</v>
      </c>
      <c r="AA89" s="103">
        <f t="shared" si="54"/>
        <v>25.48</v>
      </c>
      <c r="AB89" s="103">
        <f t="shared" si="55"/>
        <v>26.18</v>
      </c>
      <c r="AC89" s="103">
        <f t="shared" si="56"/>
        <v>26.94</v>
      </c>
      <c r="AD89" s="103">
        <f t="shared" si="57"/>
        <v>27.85</v>
      </c>
      <c r="AE89" s="100">
        <f t="shared" si="58"/>
        <v>131.26999999999998</v>
      </c>
      <c r="AF89" s="81">
        <v>30</v>
      </c>
      <c r="AG89" s="114">
        <f t="shared" si="65"/>
        <v>3938.0999999999995</v>
      </c>
      <c r="AH89" s="132">
        <f t="shared" ca="1" si="66"/>
        <v>1.4399305246367007</v>
      </c>
      <c r="AI89" s="132">
        <f t="shared" ca="1" si="59"/>
        <v>1.1987761310248475</v>
      </c>
      <c r="AJ89" s="132">
        <f t="shared" ca="1" si="59"/>
        <v>1.9489245454966784</v>
      </c>
      <c r="AK89" s="132">
        <f t="shared" ca="1" si="59"/>
        <v>1.8087547001802633</v>
      </c>
      <c r="AL89" s="132">
        <f t="shared" ca="1" si="59"/>
        <v>1.0428105726999344</v>
      </c>
      <c r="AM89" s="151">
        <v>1.782038660486283</v>
      </c>
      <c r="AN89" s="151">
        <v>1.0622745960112203</v>
      </c>
      <c r="AO89" s="151">
        <v>1.0028764668296404</v>
      </c>
      <c r="AP89" s="151">
        <v>1.99</v>
      </c>
      <c r="AQ89" s="151">
        <v>1.99</v>
      </c>
      <c r="AR89" s="323" t="s">
        <v>77</v>
      </c>
      <c r="AS89" s="324"/>
      <c r="AT89" s="103">
        <f t="shared" si="67"/>
        <v>23.037961339513718</v>
      </c>
      <c r="AU89" s="103">
        <f t="shared" si="68"/>
        <v>24.417725403988779</v>
      </c>
      <c r="AV89" s="103">
        <f t="shared" si="69"/>
        <v>25.177123533170359</v>
      </c>
      <c r="AW89" s="103">
        <f t="shared" si="70"/>
        <v>24.950000000000003</v>
      </c>
      <c r="AX89" s="103">
        <f t="shared" si="71"/>
        <v>25.860000000000003</v>
      </c>
      <c r="AY89" s="100">
        <f t="shared" si="60"/>
        <v>123.44281027667286</v>
      </c>
      <c r="AZ89" s="81">
        <v>30</v>
      </c>
      <c r="BA89" s="114">
        <f t="shared" si="72"/>
        <v>3703.2843083001858</v>
      </c>
    </row>
    <row r="90" spans="2:53" ht="23.25" customHeight="1" thickBot="1" x14ac:dyDescent="0.3">
      <c r="B90" s="360" t="s">
        <v>78</v>
      </c>
      <c r="C90" s="361"/>
      <c r="D90" s="193">
        <v>21.19</v>
      </c>
      <c r="E90" s="193">
        <v>21.85</v>
      </c>
      <c r="F90" s="193">
        <v>22.5</v>
      </c>
      <c r="G90" s="193">
        <v>23.19</v>
      </c>
      <c r="H90" s="193">
        <v>23.9</v>
      </c>
      <c r="I90" s="149">
        <f t="shared" si="61"/>
        <v>112.63</v>
      </c>
      <c r="J90" s="181">
        <v>150</v>
      </c>
      <c r="K90" s="174">
        <f t="shared" si="62"/>
        <v>16894.5</v>
      </c>
      <c r="M90" s="360" t="s">
        <v>78</v>
      </c>
      <c r="N90" s="361"/>
      <c r="O90" s="194">
        <v>22.99</v>
      </c>
      <c r="P90" s="194">
        <v>22.89</v>
      </c>
      <c r="Q90" s="195">
        <v>23.51</v>
      </c>
      <c r="R90" s="194">
        <v>24.19</v>
      </c>
      <c r="S90" s="195">
        <v>25</v>
      </c>
      <c r="T90" s="190">
        <f t="shared" si="63"/>
        <v>118.58</v>
      </c>
      <c r="U90" s="181">
        <v>150</v>
      </c>
      <c r="V90" s="174">
        <f t="shared" si="64"/>
        <v>17787</v>
      </c>
      <c r="X90" s="323" t="s">
        <v>78</v>
      </c>
      <c r="Y90" s="324"/>
      <c r="Z90" s="103">
        <f t="shared" si="53"/>
        <v>21.19</v>
      </c>
      <c r="AA90" s="103">
        <f t="shared" si="54"/>
        <v>21.85</v>
      </c>
      <c r="AB90" s="103">
        <f t="shared" si="55"/>
        <v>22.5</v>
      </c>
      <c r="AC90" s="103">
        <f t="shared" si="56"/>
        <v>23.19</v>
      </c>
      <c r="AD90" s="103">
        <f t="shared" si="57"/>
        <v>23.9</v>
      </c>
      <c r="AE90" s="100">
        <f t="shared" si="58"/>
        <v>112.63</v>
      </c>
      <c r="AF90" s="81">
        <v>150</v>
      </c>
      <c r="AG90" s="114">
        <f t="shared" si="65"/>
        <v>16894.5</v>
      </c>
      <c r="AH90" s="132">
        <f t="shared" ca="1" si="66"/>
        <v>1.3317445275629183</v>
      </c>
      <c r="AI90" s="132">
        <f t="shared" ca="1" si="59"/>
        <v>1.9807144601856148</v>
      </c>
      <c r="AJ90" s="132">
        <f t="shared" ca="1" si="59"/>
        <v>1.0356138521246656</v>
      </c>
      <c r="AK90" s="132">
        <f t="shared" ca="1" si="59"/>
        <v>1.7184458884900222</v>
      </c>
      <c r="AL90" s="132">
        <f t="shared" ca="1" si="59"/>
        <v>1.4418632037591159</v>
      </c>
      <c r="AM90" s="151">
        <v>1.69</v>
      </c>
      <c r="AN90" s="151">
        <v>1.3297029807888106</v>
      </c>
      <c r="AO90" s="151">
        <v>1.99</v>
      </c>
      <c r="AP90" s="151">
        <v>1.89</v>
      </c>
      <c r="AQ90" s="151">
        <v>1.89</v>
      </c>
      <c r="AR90" s="323" t="s">
        <v>78</v>
      </c>
      <c r="AS90" s="324"/>
      <c r="AT90" s="103">
        <f t="shared" si="67"/>
        <v>19.5</v>
      </c>
      <c r="AU90" s="103">
        <f t="shared" si="68"/>
        <v>20.520297019211192</v>
      </c>
      <c r="AV90" s="103">
        <f t="shared" si="69"/>
        <v>20.51</v>
      </c>
      <c r="AW90" s="103">
        <f t="shared" si="70"/>
        <v>21.3</v>
      </c>
      <c r="AX90" s="103">
        <f t="shared" si="71"/>
        <v>22.009999999999998</v>
      </c>
      <c r="AY90" s="100">
        <f t="shared" si="60"/>
        <v>103.84029701921119</v>
      </c>
      <c r="AZ90" s="81">
        <v>150</v>
      </c>
      <c r="BA90" s="114">
        <f t="shared" si="72"/>
        <v>15576.044552881678</v>
      </c>
    </row>
    <row r="91" spans="2:53" ht="23.25" customHeight="1" thickBot="1" x14ac:dyDescent="0.3">
      <c r="B91" s="360" t="s">
        <v>79</v>
      </c>
      <c r="C91" s="361"/>
      <c r="D91" s="193">
        <v>20.21</v>
      </c>
      <c r="E91" s="193">
        <v>20.83</v>
      </c>
      <c r="F91" s="193">
        <v>21.46</v>
      </c>
      <c r="G91" s="193">
        <v>22.11</v>
      </c>
      <c r="H91" s="193">
        <v>22.79</v>
      </c>
      <c r="I91" s="149">
        <f t="shared" si="61"/>
        <v>107.4</v>
      </c>
      <c r="J91" s="181">
        <v>30</v>
      </c>
      <c r="K91" s="174">
        <f t="shared" si="62"/>
        <v>3222</v>
      </c>
      <c r="M91" s="360" t="s">
        <v>79</v>
      </c>
      <c r="N91" s="361"/>
      <c r="O91" s="194">
        <v>22.17</v>
      </c>
      <c r="P91" s="194">
        <v>22.07</v>
      </c>
      <c r="Q91" s="195">
        <v>22.67</v>
      </c>
      <c r="R91" s="194">
        <v>23.33</v>
      </c>
      <c r="S91" s="195">
        <v>24.12</v>
      </c>
      <c r="T91" s="190">
        <f t="shared" si="63"/>
        <v>114.36</v>
      </c>
      <c r="U91" s="181">
        <v>30</v>
      </c>
      <c r="V91" s="174">
        <f t="shared" si="64"/>
        <v>3430.8</v>
      </c>
      <c r="X91" s="323" t="s">
        <v>79</v>
      </c>
      <c r="Y91" s="324"/>
      <c r="Z91" s="103">
        <f t="shared" si="53"/>
        <v>20.21</v>
      </c>
      <c r="AA91" s="103">
        <f t="shared" si="54"/>
        <v>20.83</v>
      </c>
      <c r="AB91" s="103">
        <f t="shared" si="55"/>
        <v>21.46</v>
      </c>
      <c r="AC91" s="103">
        <f t="shared" si="56"/>
        <v>22.11</v>
      </c>
      <c r="AD91" s="103">
        <f t="shared" si="57"/>
        <v>22.79</v>
      </c>
      <c r="AE91" s="100">
        <f t="shared" si="58"/>
        <v>107.4</v>
      </c>
      <c r="AF91" s="81">
        <v>30</v>
      </c>
      <c r="AG91" s="114">
        <f t="shared" si="65"/>
        <v>3222</v>
      </c>
      <c r="AH91" s="132">
        <f t="shared" ca="1" si="66"/>
        <v>1.130487916487791</v>
      </c>
      <c r="AI91" s="132">
        <f t="shared" ca="1" si="59"/>
        <v>1.8649761948238162</v>
      </c>
      <c r="AJ91" s="132">
        <f t="shared" ca="1" si="59"/>
        <v>1.0151298368008299</v>
      </c>
      <c r="AK91" s="132">
        <f t="shared" ca="1" si="59"/>
        <v>1.7186160986246772</v>
      </c>
      <c r="AL91" s="132">
        <f t="shared" ca="1" si="59"/>
        <v>1.0254735123463568</v>
      </c>
      <c r="AM91" s="151">
        <v>1.7598536196675925</v>
      </c>
      <c r="AN91" s="151">
        <v>1.4322264381321979</v>
      </c>
      <c r="AO91" s="151">
        <v>1.4372819768431337</v>
      </c>
      <c r="AP91" s="151">
        <v>1.87</v>
      </c>
      <c r="AQ91" s="151">
        <v>1.87</v>
      </c>
      <c r="AR91" s="323" t="s">
        <v>79</v>
      </c>
      <c r="AS91" s="324"/>
      <c r="AT91" s="103">
        <f t="shared" si="67"/>
        <v>18.450146380332409</v>
      </c>
      <c r="AU91" s="103">
        <f t="shared" si="68"/>
        <v>19.397773561867801</v>
      </c>
      <c r="AV91" s="103">
        <f t="shared" si="69"/>
        <v>20.022718023156866</v>
      </c>
      <c r="AW91" s="103">
        <f t="shared" si="70"/>
        <v>20.239999999999998</v>
      </c>
      <c r="AX91" s="103">
        <f t="shared" si="71"/>
        <v>20.919999999999998</v>
      </c>
      <c r="AY91" s="100">
        <f t="shared" si="60"/>
        <v>99.030637965357073</v>
      </c>
      <c r="AZ91" s="81">
        <v>30</v>
      </c>
      <c r="BA91" s="114">
        <f t="shared" si="72"/>
        <v>2970.9191389607122</v>
      </c>
    </row>
    <row r="92" spans="2:53" ht="23.25" customHeight="1" thickBot="1" x14ac:dyDescent="0.3">
      <c r="B92" s="360" t="s">
        <v>80</v>
      </c>
      <c r="C92" s="361"/>
      <c r="D92" s="193">
        <v>19.309999999999999</v>
      </c>
      <c r="E92" s="193">
        <v>19.91</v>
      </c>
      <c r="F92" s="193">
        <v>20.5</v>
      </c>
      <c r="G92" s="193">
        <v>21.13</v>
      </c>
      <c r="H92" s="193">
        <v>21.78</v>
      </c>
      <c r="I92" s="149">
        <f t="shared" si="61"/>
        <v>102.63</v>
      </c>
      <c r="J92" s="181">
        <v>30</v>
      </c>
      <c r="K92" s="174">
        <f t="shared" si="62"/>
        <v>3078.8999999999996</v>
      </c>
      <c r="M92" s="360" t="s">
        <v>80</v>
      </c>
      <c r="N92" s="361"/>
      <c r="O92" s="194">
        <v>21.43</v>
      </c>
      <c r="P92" s="194">
        <v>21.33</v>
      </c>
      <c r="Q92" s="195">
        <v>21.91</v>
      </c>
      <c r="R92" s="194">
        <v>22.55</v>
      </c>
      <c r="S92" s="195">
        <v>23.31</v>
      </c>
      <c r="T92" s="190">
        <f t="shared" si="63"/>
        <v>110.53</v>
      </c>
      <c r="U92" s="181">
        <v>30</v>
      </c>
      <c r="V92" s="174">
        <f t="shared" si="64"/>
        <v>3315.9</v>
      </c>
      <c r="X92" s="323" t="s">
        <v>80</v>
      </c>
      <c r="Y92" s="324"/>
      <c r="Z92" s="103">
        <f t="shared" si="53"/>
        <v>19.309999999999999</v>
      </c>
      <c r="AA92" s="103">
        <f t="shared" si="54"/>
        <v>19.91</v>
      </c>
      <c r="AB92" s="103">
        <f t="shared" si="55"/>
        <v>20.5</v>
      </c>
      <c r="AC92" s="103">
        <f t="shared" si="56"/>
        <v>21.13</v>
      </c>
      <c r="AD92" s="103">
        <f t="shared" si="57"/>
        <v>21.78</v>
      </c>
      <c r="AE92" s="100">
        <f t="shared" si="58"/>
        <v>102.63</v>
      </c>
      <c r="AF92" s="81">
        <v>30</v>
      </c>
      <c r="AG92" s="114">
        <f t="shared" si="65"/>
        <v>3078.8999999999996</v>
      </c>
      <c r="AH92" s="132">
        <f t="shared" ca="1" si="66"/>
        <v>1.1193213281752423</v>
      </c>
      <c r="AI92" s="132">
        <f t="shared" ca="1" si="59"/>
        <v>1.0002340055859791</v>
      </c>
      <c r="AJ92" s="132">
        <f t="shared" ca="1" si="59"/>
        <v>1.41882650639153</v>
      </c>
      <c r="AK92" s="132">
        <f t="shared" ca="1" si="59"/>
        <v>1.9137917545534739</v>
      </c>
      <c r="AL92" s="132">
        <f t="shared" ca="1" si="59"/>
        <v>1.0655134303818419</v>
      </c>
      <c r="AM92" s="151">
        <v>1.7032053741586664</v>
      </c>
      <c r="AN92" s="151">
        <v>1.5657945631653938</v>
      </c>
      <c r="AO92" s="151">
        <v>1.948880046826714</v>
      </c>
      <c r="AP92" s="151">
        <v>1.87</v>
      </c>
      <c r="AQ92" s="151">
        <v>1.87</v>
      </c>
      <c r="AR92" s="323" t="s">
        <v>80</v>
      </c>
      <c r="AS92" s="324"/>
      <c r="AT92" s="103">
        <f t="shared" si="67"/>
        <v>17.606794625841331</v>
      </c>
      <c r="AU92" s="103">
        <f t="shared" si="68"/>
        <v>18.344205436834606</v>
      </c>
      <c r="AV92" s="103">
        <f t="shared" si="69"/>
        <v>18.551119953173284</v>
      </c>
      <c r="AW92" s="103">
        <f t="shared" si="70"/>
        <v>19.259999999999998</v>
      </c>
      <c r="AX92" s="103">
        <f t="shared" si="71"/>
        <v>19.91</v>
      </c>
      <c r="AY92" s="100">
        <f t="shared" si="60"/>
        <v>93.672120015849217</v>
      </c>
      <c r="AZ92" s="81">
        <v>30</v>
      </c>
      <c r="BA92" s="114">
        <f t="shared" si="72"/>
        <v>2810.1636004754764</v>
      </c>
    </row>
    <row r="93" spans="2:53" ht="15" customHeight="1" x14ac:dyDescent="0.25">
      <c r="B93" s="362" t="s">
        <v>81</v>
      </c>
      <c r="C93" s="356"/>
      <c r="D93" s="356"/>
      <c r="E93" s="356"/>
      <c r="F93" s="356"/>
      <c r="G93" s="356"/>
      <c r="H93" s="356"/>
      <c r="I93" s="356"/>
      <c r="J93" s="363"/>
      <c r="K93" s="364">
        <f>SUM(K86:K92)</f>
        <v>207805.13999999998</v>
      </c>
      <c r="M93" s="362" t="s">
        <v>81</v>
      </c>
      <c r="N93" s="356"/>
      <c r="O93" s="356"/>
      <c r="P93" s="356"/>
      <c r="Q93" s="356"/>
      <c r="R93" s="356"/>
      <c r="S93" s="356"/>
      <c r="T93" s="356"/>
      <c r="U93" s="363"/>
      <c r="V93" s="364">
        <f>SUM(V86:V92)</f>
        <v>220372.9</v>
      </c>
      <c r="X93" s="332" t="s">
        <v>81</v>
      </c>
      <c r="Y93" s="333"/>
      <c r="Z93" s="333"/>
      <c r="AA93" s="333"/>
      <c r="AB93" s="333"/>
      <c r="AC93" s="333"/>
      <c r="AD93" s="333"/>
      <c r="AE93" s="333"/>
      <c r="AF93" s="334"/>
      <c r="AG93" s="382">
        <f>SUM(AG86:AG92)</f>
        <v>207785.63999999998</v>
      </c>
      <c r="AP93" s="151"/>
      <c r="AQ93" s="151"/>
      <c r="AR93" s="332" t="s">
        <v>81</v>
      </c>
      <c r="AS93" s="333"/>
      <c r="AT93" s="333"/>
      <c r="AU93" s="333"/>
      <c r="AV93" s="333"/>
      <c r="AW93" s="333"/>
      <c r="AX93" s="333"/>
      <c r="AY93" s="333"/>
      <c r="AZ93" s="334"/>
      <c r="BA93" s="382">
        <f>SUM(BA86:BA92)</f>
        <v>191653.42523520946</v>
      </c>
    </row>
    <row r="94" spans="2:53" ht="15.75" customHeight="1" thickBot="1" x14ac:dyDescent="0.3">
      <c r="B94" s="366" t="s">
        <v>82</v>
      </c>
      <c r="C94" s="367"/>
      <c r="D94" s="367"/>
      <c r="E94" s="367"/>
      <c r="F94" s="367"/>
      <c r="G94" s="367"/>
      <c r="H94" s="367"/>
      <c r="I94" s="367"/>
      <c r="J94" s="368"/>
      <c r="K94" s="365"/>
      <c r="M94" s="366" t="s">
        <v>82</v>
      </c>
      <c r="N94" s="367"/>
      <c r="O94" s="367"/>
      <c r="P94" s="367"/>
      <c r="Q94" s="367"/>
      <c r="R94" s="367"/>
      <c r="S94" s="367"/>
      <c r="T94" s="367"/>
      <c r="U94" s="368"/>
      <c r="V94" s="365"/>
      <c r="X94" s="329" t="s">
        <v>82</v>
      </c>
      <c r="Y94" s="330"/>
      <c r="Z94" s="330"/>
      <c r="AA94" s="330"/>
      <c r="AB94" s="330"/>
      <c r="AC94" s="330"/>
      <c r="AD94" s="330"/>
      <c r="AE94" s="330"/>
      <c r="AF94" s="331"/>
      <c r="AG94" s="383"/>
      <c r="AR94" s="329" t="s">
        <v>82</v>
      </c>
      <c r="AS94" s="330"/>
      <c r="AT94" s="330"/>
      <c r="AU94" s="330"/>
      <c r="AV94" s="330"/>
      <c r="AW94" s="330"/>
      <c r="AX94" s="330"/>
      <c r="AY94" s="330"/>
      <c r="AZ94" s="331"/>
      <c r="BA94" s="383"/>
    </row>
    <row r="95" spans="2:53" ht="16.5" customHeight="1" thickTop="1" thickBot="1" x14ac:dyDescent="0.3">
      <c r="B95" s="353"/>
      <c r="C95" s="351" t="s">
        <v>83</v>
      </c>
      <c r="D95" s="351"/>
      <c r="E95" s="351"/>
      <c r="F95" s="351"/>
      <c r="G95" s="355"/>
      <c r="H95" s="355"/>
      <c r="I95" s="356"/>
      <c r="J95" s="357"/>
      <c r="K95" s="384"/>
      <c r="M95" s="353"/>
      <c r="N95" s="351" t="s">
        <v>83</v>
      </c>
      <c r="O95" s="351"/>
      <c r="P95" s="351"/>
      <c r="Q95" s="351"/>
      <c r="R95" s="355"/>
      <c r="S95" s="355"/>
      <c r="T95" s="356"/>
      <c r="U95" s="357"/>
      <c r="V95" s="384"/>
      <c r="X95" s="335"/>
      <c r="Y95" s="317" t="s">
        <v>83</v>
      </c>
      <c r="Z95" s="317"/>
      <c r="AA95" s="317"/>
      <c r="AB95" s="317"/>
      <c r="AC95" s="339"/>
      <c r="AD95" s="339"/>
      <c r="AE95" s="333"/>
      <c r="AF95" s="340"/>
      <c r="AG95" s="343"/>
      <c r="AR95" s="335"/>
      <c r="AS95" s="317" t="s">
        <v>83</v>
      </c>
      <c r="AT95" s="317"/>
      <c r="AU95" s="317"/>
      <c r="AV95" s="317"/>
      <c r="AW95" s="339"/>
      <c r="AX95" s="339"/>
      <c r="AY95" s="333"/>
      <c r="AZ95" s="340"/>
      <c r="BA95" s="343"/>
    </row>
    <row r="96" spans="2:53" ht="15.75" customHeight="1" thickBot="1" x14ac:dyDescent="0.3">
      <c r="B96" s="354"/>
      <c r="C96" s="351" t="s">
        <v>85</v>
      </c>
      <c r="D96" s="351"/>
      <c r="E96" s="351"/>
      <c r="F96" s="351"/>
      <c r="G96" s="352"/>
      <c r="H96" s="352"/>
      <c r="I96" s="358"/>
      <c r="J96" s="359"/>
      <c r="K96" s="385"/>
      <c r="M96" s="354"/>
      <c r="N96" s="351" t="s">
        <v>85</v>
      </c>
      <c r="O96" s="351"/>
      <c r="P96" s="351"/>
      <c r="Q96" s="351"/>
      <c r="R96" s="352"/>
      <c r="S96" s="352"/>
      <c r="T96" s="358"/>
      <c r="U96" s="359"/>
      <c r="V96" s="385"/>
      <c r="X96" s="336"/>
      <c r="Y96" s="317" t="s">
        <v>85</v>
      </c>
      <c r="Z96" s="317"/>
      <c r="AA96" s="317"/>
      <c r="AB96" s="317"/>
      <c r="AC96" s="348"/>
      <c r="AD96" s="348"/>
      <c r="AE96" s="341"/>
      <c r="AF96" s="342"/>
      <c r="AG96" s="344"/>
      <c r="AR96" s="336"/>
      <c r="AS96" s="317" t="s">
        <v>85</v>
      </c>
      <c r="AT96" s="317"/>
      <c r="AU96" s="317"/>
      <c r="AV96" s="317"/>
      <c r="AW96" s="348"/>
      <c r="AX96" s="348"/>
      <c r="AY96" s="341"/>
      <c r="AZ96" s="342"/>
      <c r="BA96" s="344"/>
    </row>
    <row r="97" spans="2:53" ht="15.75" thickBot="1" x14ac:dyDescent="0.3">
      <c r="B97" t="s">
        <v>125</v>
      </c>
      <c r="D97" s="153">
        <f>D86*14500*366</f>
        <v>113039100</v>
      </c>
      <c r="E97" s="153">
        <f>E86*14500*366</f>
        <v>116541720</v>
      </c>
      <c r="F97" s="153">
        <f>F86*14500*366</f>
        <v>119991270</v>
      </c>
      <c r="G97" s="153">
        <f>G86*14500*366</f>
        <v>123653100</v>
      </c>
      <c r="H97" s="153">
        <f>H86*14500*366</f>
        <v>127474140</v>
      </c>
      <c r="K97" s="115">
        <f>SUM(D97:H97)</f>
        <v>600699330</v>
      </c>
      <c r="M97" t="s">
        <v>125</v>
      </c>
      <c r="O97" s="145">
        <f>O86*14500*366</f>
        <v>124130730</v>
      </c>
      <c r="P97" s="145">
        <f>P86*14500*366</f>
        <v>123600030</v>
      </c>
      <c r="Q97" s="145">
        <f>Q86*14500*366</f>
        <v>126943440</v>
      </c>
      <c r="R97" s="145">
        <f>R86*14500*366</f>
        <v>130605270</v>
      </c>
      <c r="S97" s="145">
        <f>S86*14500*366</f>
        <v>135010080</v>
      </c>
      <c r="V97" s="115">
        <f>SUM(O97:S97)</f>
        <v>640289550</v>
      </c>
      <c r="X97" s="147"/>
      <c r="Y97" s="152"/>
      <c r="Z97" s="145">
        <f>Z86*14500*366</f>
        <v>113039100</v>
      </c>
      <c r="AA97" s="145">
        <f>AA86*14500*366</f>
        <v>116541720</v>
      </c>
      <c r="AB97" s="145">
        <f>AB86*14500*366</f>
        <v>119991270</v>
      </c>
      <c r="AC97" s="145">
        <f>AC86*14500*366</f>
        <v>123653100</v>
      </c>
      <c r="AD97" s="145">
        <f>AD86*14500*366</f>
        <v>127474140</v>
      </c>
      <c r="AG97" s="115">
        <f>SUM(Z97:AD97)</f>
        <v>600699330</v>
      </c>
      <c r="AT97" s="145">
        <f>AT86*14500*366</f>
        <v>104153016.43686569</v>
      </c>
      <c r="AU97" s="145">
        <f>AU86*14500*366</f>
        <v>108432648.01564656</v>
      </c>
      <c r="AV97" s="145">
        <f>AV86*14500*366</f>
        <v>111244268.83103816</v>
      </c>
      <c r="AW97" s="145">
        <f>AW86*14500*366</f>
        <v>113092170.00000001</v>
      </c>
      <c r="AX97" s="145">
        <f>AX86*14500*366</f>
        <v>116913210</v>
      </c>
      <c r="BA97" s="115">
        <f>SUM(AT97:AX97)</f>
        <v>553835313.2835505</v>
      </c>
    </row>
    <row r="98" spans="2:53" x14ac:dyDescent="0.25">
      <c r="K98" s="115">
        <f>K57-K97</f>
        <v>0</v>
      </c>
    </row>
    <row r="99" spans="2:53" x14ac:dyDescent="0.25">
      <c r="AT99" s="115">
        <f>AT97-88000000</f>
        <v>16153016.436865687</v>
      </c>
      <c r="AU99" s="115">
        <f>AU97-88000000</f>
        <v>20432648.015646562</v>
      </c>
      <c r="AV99" s="115">
        <f>AV97-88000000</f>
        <v>23244268.831038162</v>
      </c>
      <c r="AW99" s="115">
        <f>AW97-88000000</f>
        <v>25092170.000000015</v>
      </c>
      <c r="AX99" s="115">
        <f>AX97-88000000</f>
        <v>28913210</v>
      </c>
      <c r="AY99" s="115"/>
      <c r="AZ99" s="115"/>
      <c r="BA99" s="115">
        <f>BA97-440000000</f>
        <v>113835313.2835505</v>
      </c>
    </row>
    <row r="101" spans="2:53" ht="26.25" x14ac:dyDescent="0.4">
      <c r="B101" s="369" t="s">
        <v>122</v>
      </c>
      <c r="C101" s="369"/>
      <c r="D101" s="369"/>
      <c r="E101" s="369"/>
      <c r="F101" s="369"/>
      <c r="G101" s="369"/>
      <c r="H101" s="369"/>
      <c r="I101" s="176"/>
      <c r="J101" s="176"/>
      <c r="K101" s="176"/>
      <c r="M101" s="369" t="s">
        <v>117</v>
      </c>
      <c r="N101" s="369"/>
      <c r="O101" s="369"/>
      <c r="P101" s="369"/>
      <c r="Q101" s="369"/>
      <c r="R101" s="369"/>
      <c r="S101" s="369"/>
      <c r="T101" s="176"/>
      <c r="U101" s="176"/>
      <c r="V101" s="176"/>
    </row>
    <row r="102" spans="2:53" ht="15.75" thickBot="1" x14ac:dyDescent="0.3">
      <c r="B102" s="177" t="s">
        <v>87</v>
      </c>
      <c r="C102" s="176"/>
      <c r="D102" s="176"/>
      <c r="E102" s="176"/>
      <c r="F102" s="176"/>
      <c r="G102" s="176"/>
      <c r="H102" s="176"/>
      <c r="I102" s="176"/>
      <c r="J102" s="176"/>
      <c r="K102" s="176"/>
      <c r="M102" s="177" t="s">
        <v>87</v>
      </c>
      <c r="N102" s="176"/>
      <c r="O102" s="176"/>
      <c r="P102" s="176"/>
      <c r="Q102" s="176"/>
      <c r="R102" s="176"/>
      <c r="S102" s="176"/>
      <c r="T102" s="176"/>
      <c r="U102" s="176"/>
      <c r="V102" s="176"/>
    </row>
    <row r="103" spans="2:53" ht="15.75" thickBot="1" x14ac:dyDescent="0.3">
      <c r="B103" s="370" t="s">
        <v>62</v>
      </c>
      <c r="C103" s="371"/>
      <c r="D103" s="376" t="s">
        <v>63</v>
      </c>
      <c r="E103" s="351"/>
      <c r="F103" s="351"/>
      <c r="G103" s="351"/>
      <c r="H103" s="377"/>
      <c r="I103" s="178" t="s">
        <v>64</v>
      </c>
      <c r="J103" s="378" t="s">
        <v>65</v>
      </c>
      <c r="K103" s="379"/>
      <c r="M103" s="370" t="s">
        <v>62</v>
      </c>
      <c r="N103" s="371"/>
      <c r="O103" s="376" t="s">
        <v>63</v>
      </c>
      <c r="P103" s="351"/>
      <c r="Q103" s="351"/>
      <c r="R103" s="351"/>
      <c r="S103" s="377"/>
      <c r="T103" s="178" t="s">
        <v>64</v>
      </c>
      <c r="U103" s="378" t="s">
        <v>65</v>
      </c>
      <c r="V103" s="379"/>
    </row>
    <row r="104" spans="2:53" x14ac:dyDescent="0.25">
      <c r="B104" s="372"/>
      <c r="C104" s="373"/>
      <c r="D104" s="380" t="s">
        <v>66</v>
      </c>
      <c r="E104" s="380" t="s">
        <v>67</v>
      </c>
      <c r="F104" s="370" t="s">
        <v>68</v>
      </c>
      <c r="G104" s="380" t="s">
        <v>69</v>
      </c>
      <c r="H104" s="380" t="s">
        <v>70</v>
      </c>
      <c r="I104" s="380"/>
      <c r="J104" s="380" t="s">
        <v>71</v>
      </c>
      <c r="K104" s="172" t="s">
        <v>72</v>
      </c>
      <c r="M104" s="372"/>
      <c r="N104" s="373"/>
      <c r="O104" s="380" t="s">
        <v>66</v>
      </c>
      <c r="P104" s="380" t="s">
        <v>67</v>
      </c>
      <c r="Q104" s="370" t="s">
        <v>68</v>
      </c>
      <c r="R104" s="380" t="s">
        <v>69</v>
      </c>
      <c r="S104" s="380" t="s">
        <v>70</v>
      </c>
      <c r="T104" s="380"/>
      <c r="U104" s="380" t="s">
        <v>71</v>
      </c>
      <c r="V104" s="172" t="s">
        <v>72</v>
      </c>
    </row>
    <row r="105" spans="2:53" ht="15.75" thickBot="1" x14ac:dyDescent="0.3">
      <c r="B105" s="374"/>
      <c r="C105" s="375"/>
      <c r="D105" s="381"/>
      <c r="E105" s="381"/>
      <c r="F105" s="374"/>
      <c r="G105" s="381"/>
      <c r="H105" s="381"/>
      <c r="I105" s="381"/>
      <c r="J105" s="381"/>
      <c r="K105" s="173" t="s">
        <v>73</v>
      </c>
      <c r="M105" s="374"/>
      <c r="N105" s="375"/>
      <c r="O105" s="381"/>
      <c r="P105" s="381"/>
      <c r="Q105" s="374"/>
      <c r="R105" s="381"/>
      <c r="S105" s="381"/>
      <c r="T105" s="381"/>
      <c r="U105" s="381"/>
      <c r="V105" s="173" t="s">
        <v>73</v>
      </c>
    </row>
    <row r="106" spans="2:53" ht="18.75" customHeight="1" thickBot="1" x14ac:dyDescent="0.3">
      <c r="B106" s="360" t="s">
        <v>74</v>
      </c>
      <c r="C106" s="361"/>
      <c r="D106" s="171">
        <v>15.23</v>
      </c>
      <c r="E106" s="171">
        <v>15.71</v>
      </c>
      <c r="F106" s="171">
        <v>16.2</v>
      </c>
      <c r="G106" s="171">
        <v>16.71</v>
      </c>
      <c r="H106" s="171">
        <v>17.239999999999998</v>
      </c>
      <c r="I106" s="149">
        <f>SUM(D106:H106)</f>
        <v>81.09</v>
      </c>
      <c r="J106" s="181">
        <v>1406</v>
      </c>
      <c r="K106" s="174">
        <f>J106*I106</f>
        <v>114012.54000000001</v>
      </c>
      <c r="M106" s="360" t="s">
        <v>74</v>
      </c>
      <c r="N106" s="361"/>
      <c r="O106" s="171"/>
      <c r="P106" s="171"/>
      <c r="Q106" s="171"/>
      <c r="R106" s="171"/>
      <c r="S106" s="171"/>
      <c r="T106" s="149">
        <f>SUM(O106:S106)</f>
        <v>0</v>
      </c>
      <c r="U106" s="181">
        <v>1406</v>
      </c>
      <c r="V106" s="174">
        <f>U106*T106</f>
        <v>0</v>
      </c>
    </row>
    <row r="107" spans="2:53" ht="18.75" customHeight="1" thickBot="1" x14ac:dyDescent="0.3">
      <c r="B107" s="360" t="s">
        <v>75</v>
      </c>
      <c r="C107" s="361"/>
      <c r="D107" s="191">
        <v>15.93</v>
      </c>
      <c r="E107" s="191">
        <v>16.43</v>
      </c>
      <c r="F107" s="191">
        <v>16.940000000000001</v>
      </c>
      <c r="G107" s="191">
        <v>17.48</v>
      </c>
      <c r="H107" s="191">
        <v>18.03</v>
      </c>
      <c r="I107" s="149">
        <f t="shared" ref="I107:I112" si="73">SUM(D107:H107)</f>
        <v>84.81</v>
      </c>
      <c r="J107" s="181">
        <v>150</v>
      </c>
      <c r="K107" s="174">
        <f t="shared" ref="K107:K112" si="74">J107*I107</f>
        <v>12721.5</v>
      </c>
      <c r="M107" s="360" t="s">
        <v>75</v>
      </c>
      <c r="N107" s="361"/>
      <c r="O107" s="191"/>
      <c r="P107" s="191"/>
      <c r="Q107" s="191"/>
      <c r="R107" s="191"/>
      <c r="S107" s="191"/>
      <c r="T107" s="149">
        <f t="shared" ref="T107:T112" si="75">SUM(O107:S107)</f>
        <v>0</v>
      </c>
      <c r="U107" s="181">
        <v>150</v>
      </c>
      <c r="V107" s="174">
        <f t="shared" ref="V107:V112" si="76">U107*T107</f>
        <v>0</v>
      </c>
    </row>
    <row r="108" spans="2:53" ht="18.75" customHeight="1" thickBot="1" x14ac:dyDescent="0.3">
      <c r="B108" s="360" t="s">
        <v>76</v>
      </c>
      <c r="C108" s="361"/>
      <c r="D108" s="191">
        <v>16.79</v>
      </c>
      <c r="E108" s="191">
        <v>17.32</v>
      </c>
      <c r="F108" s="191">
        <v>17.86</v>
      </c>
      <c r="G108" s="191">
        <v>18.420000000000002</v>
      </c>
      <c r="H108" s="191">
        <v>19.010000000000002</v>
      </c>
      <c r="I108" s="149">
        <f t="shared" si="73"/>
        <v>89.4</v>
      </c>
      <c r="J108" s="181">
        <v>30</v>
      </c>
      <c r="K108" s="174">
        <f t="shared" si="74"/>
        <v>2682</v>
      </c>
      <c r="M108" s="360" t="s">
        <v>76</v>
      </c>
      <c r="N108" s="361"/>
      <c r="O108" s="191"/>
      <c r="P108" s="191"/>
      <c r="Q108" s="191"/>
      <c r="R108" s="191"/>
      <c r="S108" s="191"/>
      <c r="T108" s="149">
        <f t="shared" si="75"/>
        <v>0</v>
      </c>
      <c r="U108" s="181">
        <v>30</v>
      </c>
      <c r="V108" s="174">
        <f t="shared" si="76"/>
        <v>0</v>
      </c>
    </row>
    <row r="109" spans="2:53" ht="18.75" customHeight="1" thickBot="1" x14ac:dyDescent="0.3">
      <c r="B109" s="360" t="s">
        <v>77</v>
      </c>
      <c r="C109" s="361"/>
      <c r="D109" s="191">
        <v>17.75</v>
      </c>
      <c r="E109" s="191">
        <v>18.32</v>
      </c>
      <c r="F109" s="191">
        <v>18.88</v>
      </c>
      <c r="G109" s="191">
        <v>19.47</v>
      </c>
      <c r="H109" s="191">
        <v>20.09</v>
      </c>
      <c r="I109" s="149">
        <f t="shared" si="73"/>
        <v>94.51</v>
      </c>
      <c r="J109" s="181">
        <v>30</v>
      </c>
      <c r="K109" s="174">
        <f t="shared" si="74"/>
        <v>2835.3</v>
      </c>
      <c r="M109" s="360" t="s">
        <v>77</v>
      </c>
      <c r="N109" s="361"/>
      <c r="O109" s="191"/>
      <c r="P109" s="191"/>
      <c r="Q109" s="191"/>
      <c r="R109" s="191"/>
      <c r="S109" s="191"/>
      <c r="T109" s="149">
        <f t="shared" si="75"/>
        <v>0</v>
      </c>
      <c r="U109" s="181">
        <v>30</v>
      </c>
      <c r="V109" s="174">
        <f t="shared" si="76"/>
        <v>0</v>
      </c>
    </row>
    <row r="110" spans="2:53" ht="18.75" customHeight="1" thickBot="1" x14ac:dyDescent="0.3">
      <c r="B110" s="360" t="s">
        <v>78</v>
      </c>
      <c r="C110" s="361"/>
      <c r="D110" s="191">
        <v>15.15</v>
      </c>
      <c r="E110" s="191">
        <v>15.64</v>
      </c>
      <c r="F110" s="191">
        <v>16.12</v>
      </c>
      <c r="G110" s="191">
        <v>16.63</v>
      </c>
      <c r="H110" s="191">
        <v>17.149999999999999</v>
      </c>
      <c r="I110" s="149">
        <f t="shared" si="73"/>
        <v>80.69</v>
      </c>
      <c r="J110" s="181">
        <v>150</v>
      </c>
      <c r="K110" s="174">
        <f t="shared" si="74"/>
        <v>12103.5</v>
      </c>
      <c r="M110" s="360" t="s">
        <v>78</v>
      </c>
      <c r="N110" s="361"/>
      <c r="O110" s="191"/>
      <c r="P110" s="191"/>
      <c r="Q110" s="191"/>
      <c r="R110" s="191"/>
      <c r="S110" s="191"/>
      <c r="T110" s="149">
        <f t="shared" si="75"/>
        <v>0</v>
      </c>
      <c r="U110" s="181">
        <v>150</v>
      </c>
      <c r="V110" s="174">
        <f t="shared" si="76"/>
        <v>0</v>
      </c>
    </row>
    <row r="111" spans="2:53" ht="18.75" customHeight="1" thickBot="1" x14ac:dyDescent="0.3">
      <c r="B111" s="360" t="s">
        <v>79</v>
      </c>
      <c r="C111" s="361"/>
      <c r="D111" s="191">
        <v>14.45</v>
      </c>
      <c r="E111" s="191">
        <v>14.91</v>
      </c>
      <c r="F111" s="191">
        <v>15.37</v>
      </c>
      <c r="G111" s="191">
        <v>15.85</v>
      </c>
      <c r="H111" s="191">
        <v>16.36</v>
      </c>
      <c r="I111" s="149">
        <f t="shared" si="73"/>
        <v>76.94</v>
      </c>
      <c r="J111" s="181">
        <v>30</v>
      </c>
      <c r="K111" s="174">
        <f t="shared" si="74"/>
        <v>2308.1999999999998</v>
      </c>
      <c r="M111" s="360" t="s">
        <v>79</v>
      </c>
      <c r="N111" s="361"/>
      <c r="O111" s="191"/>
      <c r="P111" s="191"/>
      <c r="Q111" s="191"/>
      <c r="R111" s="191"/>
      <c r="S111" s="191"/>
      <c r="T111" s="149">
        <f t="shared" si="75"/>
        <v>0</v>
      </c>
      <c r="U111" s="181">
        <v>30</v>
      </c>
      <c r="V111" s="174">
        <f t="shared" si="76"/>
        <v>0</v>
      </c>
    </row>
    <row r="112" spans="2:53" ht="18.75" customHeight="1" thickBot="1" x14ac:dyDescent="0.3">
      <c r="B112" s="360" t="s">
        <v>80</v>
      </c>
      <c r="C112" s="361"/>
      <c r="D112" s="171">
        <v>13.8</v>
      </c>
      <c r="E112" s="171">
        <v>14.25</v>
      </c>
      <c r="F112" s="171">
        <v>14.68</v>
      </c>
      <c r="G112" s="171">
        <v>15.15</v>
      </c>
      <c r="H112" s="171">
        <v>15.63</v>
      </c>
      <c r="I112" s="149">
        <f t="shared" si="73"/>
        <v>73.510000000000005</v>
      </c>
      <c r="J112" s="181">
        <v>30</v>
      </c>
      <c r="K112" s="174">
        <f t="shared" si="74"/>
        <v>2205.3000000000002</v>
      </c>
      <c r="M112" s="360" t="s">
        <v>80</v>
      </c>
      <c r="N112" s="361"/>
      <c r="O112" s="171"/>
      <c r="P112" s="171"/>
      <c r="Q112" s="171"/>
      <c r="R112" s="171"/>
      <c r="S112" s="171"/>
      <c r="T112" s="149">
        <f t="shared" si="75"/>
        <v>0</v>
      </c>
      <c r="U112" s="181">
        <v>30</v>
      </c>
      <c r="V112" s="174">
        <f t="shared" si="76"/>
        <v>0</v>
      </c>
    </row>
    <row r="113" spans="2:22" x14ac:dyDescent="0.25">
      <c r="B113" s="362" t="s">
        <v>81</v>
      </c>
      <c r="C113" s="356"/>
      <c r="D113" s="356"/>
      <c r="E113" s="356"/>
      <c r="F113" s="356"/>
      <c r="G113" s="356"/>
      <c r="H113" s="356"/>
      <c r="I113" s="356"/>
      <c r="J113" s="363"/>
      <c r="K113" s="364">
        <f>SUM(K106:K112)</f>
        <v>148868.34</v>
      </c>
      <c r="M113" s="362" t="s">
        <v>81</v>
      </c>
      <c r="N113" s="356"/>
      <c r="O113" s="356"/>
      <c r="P113" s="356"/>
      <c r="Q113" s="356"/>
      <c r="R113" s="356"/>
      <c r="S113" s="356"/>
      <c r="T113" s="356"/>
      <c r="U113" s="363"/>
      <c r="V113" s="364">
        <f>SUM(V106:V112)</f>
        <v>0</v>
      </c>
    </row>
    <row r="114" spans="2:22" ht="15.75" thickBot="1" x14ac:dyDescent="0.3">
      <c r="B114" s="366" t="s">
        <v>82</v>
      </c>
      <c r="C114" s="367"/>
      <c r="D114" s="367"/>
      <c r="E114" s="367"/>
      <c r="F114" s="367"/>
      <c r="G114" s="367"/>
      <c r="H114" s="367"/>
      <c r="I114" s="367"/>
      <c r="J114" s="368"/>
      <c r="K114" s="365"/>
      <c r="M114" s="366" t="s">
        <v>82</v>
      </c>
      <c r="N114" s="367"/>
      <c r="O114" s="367"/>
      <c r="P114" s="367"/>
      <c r="Q114" s="367"/>
      <c r="R114" s="367"/>
      <c r="S114" s="367"/>
      <c r="T114" s="367"/>
      <c r="U114" s="368"/>
      <c r="V114" s="365"/>
    </row>
    <row r="115" spans="2:22" ht="16.5" thickTop="1" thickBot="1" x14ac:dyDescent="0.3">
      <c r="B115" s="353"/>
      <c r="C115" s="351" t="s">
        <v>83</v>
      </c>
      <c r="D115" s="351"/>
      <c r="E115" s="351"/>
      <c r="F115" s="351"/>
      <c r="G115" s="355"/>
      <c r="H115" s="355"/>
      <c r="I115" s="356"/>
      <c r="J115" s="357"/>
      <c r="K115" s="384"/>
      <c r="M115" s="353"/>
      <c r="N115" s="351" t="s">
        <v>83</v>
      </c>
      <c r="O115" s="351"/>
      <c r="P115" s="351"/>
      <c r="Q115" s="351"/>
      <c r="R115" s="355"/>
      <c r="S115" s="355"/>
      <c r="T115" s="356"/>
      <c r="U115" s="357"/>
      <c r="V115" s="384"/>
    </row>
    <row r="116" spans="2:22" ht="15.75" thickBot="1" x14ac:dyDescent="0.3">
      <c r="B116" s="354"/>
      <c r="C116" s="351" t="s">
        <v>85</v>
      </c>
      <c r="D116" s="351"/>
      <c r="E116" s="351"/>
      <c r="F116" s="351"/>
      <c r="G116" s="352"/>
      <c r="H116" s="352"/>
      <c r="I116" s="358"/>
      <c r="J116" s="359"/>
      <c r="K116" s="385"/>
      <c r="M116" s="354"/>
      <c r="N116" s="351" t="s">
        <v>85</v>
      </c>
      <c r="O116" s="351"/>
      <c r="P116" s="351"/>
      <c r="Q116" s="351"/>
      <c r="R116" s="352"/>
      <c r="S116" s="352"/>
      <c r="T116" s="358"/>
      <c r="U116" s="359"/>
      <c r="V116" s="385"/>
    </row>
    <row r="117" spans="2:22" x14ac:dyDescent="0.25">
      <c r="B117" t="s">
        <v>125</v>
      </c>
      <c r="D117" s="153">
        <f>D106*14500*366</f>
        <v>80825610</v>
      </c>
      <c r="E117" s="153">
        <f>E106*14500*366</f>
        <v>83372970</v>
      </c>
      <c r="F117" s="153">
        <f>F106*14500*366</f>
        <v>85973400</v>
      </c>
      <c r="G117" s="153">
        <f>G106*14500*366</f>
        <v>88679970</v>
      </c>
      <c r="H117" s="153">
        <f>H106*14500*366</f>
        <v>91492679.999999985</v>
      </c>
      <c r="K117" s="115">
        <f>SUM(D117:H117)</f>
        <v>430344630</v>
      </c>
      <c r="M117" t="s">
        <v>125</v>
      </c>
      <c r="O117" s="153">
        <f>O106*14500*366</f>
        <v>0</v>
      </c>
      <c r="P117" s="153">
        <f>P106*14500*366</f>
        <v>0</v>
      </c>
      <c r="Q117" s="153">
        <f>Q106*14500*366</f>
        <v>0</v>
      </c>
      <c r="R117" s="153">
        <f>R106*14500*366</f>
        <v>0</v>
      </c>
      <c r="S117" s="153">
        <f>S106*14500*366</f>
        <v>0</v>
      </c>
      <c r="V117" s="115">
        <f>SUM(O117:S117)</f>
        <v>0</v>
      </c>
    </row>
    <row r="118" spans="2:22" x14ac:dyDescent="0.25">
      <c r="K118" s="115">
        <f>K77-K117</f>
        <v>0</v>
      </c>
    </row>
    <row r="120" spans="2:22" ht="26.25" x14ac:dyDescent="0.4">
      <c r="B120" s="369" t="s">
        <v>124</v>
      </c>
      <c r="C120" s="369"/>
      <c r="D120" s="369"/>
      <c r="E120" s="369"/>
      <c r="F120" s="369"/>
      <c r="G120" s="369"/>
      <c r="H120" s="369"/>
      <c r="I120" s="176"/>
      <c r="J120" s="176"/>
      <c r="K120" s="176"/>
      <c r="M120" s="369" t="s">
        <v>119</v>
      </c>
      <c r="N120" s="369"/>
      <c r="O120" s="369"/>
      <c r="P120" s="369"/>
      <c r="Q120" s="369"/>
      <c r="R120" s="369"/>
      <c r="S120" s="369"/>
      <c r="T120" s="176"/>
      <c r="U120" s="176"/>
      <c r="V120" s="176"/>
    </row>
    <row r="121" spans="2:22" ht="15.75" thickBot="1" x14ac:dyDescent="0.3">
      <c r="B121" s="177" t="s">
        <v>87</v>
      </c>
      <c r="C121" s="176"/>
      <c r="D121" s="176"/>
      <c r="E121" s="176"/>
      <c r="F121" s="176"/>
      <c r="G121" s="176"/>
      <c r="H121" s="176"/>
      <c r="I121" s="176"/>
      <c r="J121" s="176"/>
      <c r="K121" s="176"/>
      <c r="M121" s="177" t="s">
        <v>87</v>
      </c>
      <c r="N121" s="176"/>
      <c r="O121" s="176"/>
      <c r="P121" s="176"/>
      <c r="Q121" s="176"/>
      <c r="R121" s="176"/>
      <c r="S121" s="176"/>
      <c r="T121" s="176"/>
      <c r="U121" s="176"/>
      <c r="V121" s="176"/>
    </row>
    <row r="122" spans="2:22" ht="15.75" thickBot="1" x14ac:dyDescent="0.3">
      <c r="B122" s="370" t="s">
        <v>62</v>
      </c>
      <c r="C122" s="371"/>
      <c r="D122" s="376" t="s">
        <v>63</v>
      </c>
      <c r="E122" s="351"/>
      <c r="F122" s="351"/>
      <c r="G122" s="351"/>
      <c r="H122" s="377"/>
      <c r="I122" s="196" t="s">
        <v>64</v>
      </c>
      <c r="J122" s="378" t="s">
        <v>65</v>
      </c>
      <c r="K122" s="379"/>
      <c r="M122" s="370" t="s">
        <v>62</v>
      </c>
      <c r="N122" s="371"/>
      <c r="O122" s="376" t="s">
        <v>63</v>
      </c>
      <c r="P122" s="351"/>
      <c r="Q122" s="351"/>
      <c r="R122" s="351"/>
      <c r="S122" s="377"/>
      <c r="T122" s="196" t="s">
        <v>64</v>
      </c>
      <c r="U122" s="378" t="s">
        <v>65</v>
      </c>
      <c r="V122" s="379"/>
    </row>
    <row r="123" spans="2:22" x14ac:dyDescent="0.25">
      <c r="B123" s="372"/>
      <c r="C123" s="373"/>
      <c r="D123" s="380" t="s">
        <v>66</v>
      </c>
      <c r="E123" s="380" t="s">
        <v>67</v>
      </c>
      <c r="F123" s="370" t="s">
        <v>68</v>
      </c>
      <c r="G123" s="380" t="s">
        <v>69</v>
      </c>
      <c r="H123" s="380" t="s">
        <v>70</v>
      </c>
      <c r="I123" s="380"/>
      <c r="J123" s="380" t="s">
        <v>71</v>
      </c>
      <c r="K123" s="172" t="s">
        <v>72</v>
      </c>
      <c r="M123" s="372"/>
      <c r="N123" s="373"/>
      <c r="O123" s="380" t="s">
        <v>66</v>
      </c>
      <c r="P123" s="380" t="s">
        <v>67</v>
      </c>
      <c r="Q123" s="370" t="s">
        <v>68</v>
      </c>
      <c r="R123" s="380" t="s">
        <v>69</v>
      </c>
      <c r="S123" s="380" t="s">
        <v>70</v>
      </c>
      <c r="T123" s="380"/>
      <c r="U123" s="380" t="s">
        <v>71</v>
      </c>
      <c r="V123" s="172" t="s">
        <v>72</v>
      </c>
    </row>
    <row r="124" spans="2:22" ht="15.75" thickBot="1" x14ac:dyDescent="0.3">
      <c r="B124" s="374"/>
      <c r="C124" s="375"/>
      <c r="D124" s="381"/>
      <c r="E124" s="381"/>
      <c r="F124" s="374"/>
      <c r="G124" s="381"/>
      <c r="H124" s="381"/>
      <c r="I124" s="381"/>
      <c r="J124" s="381"/>
      <c r="K124" s="173" t="s">
        <v>73</v>
      </c>
      <c r="M124" s="374"/>
      <c r="N124" s="375"/>
      <c r="O124" s="381"/>
      <c r="P124" s="381"/>
      <c r="Q124" s="374"/>
      <c r="R124" s="381"/>
      <c r="S124" s="381"/>
      <c r="T124" s="381"/>
      <c r="U124" s="381"/>
      <c r="V124" s="173" t="s">
        <v>73</v>
      </c>
    </row>
    <row r="125" spans="2:22" ht="18.75" customHeight="1" thickBot="1" x14ac:dyDescent="0.3">
      <c r="B125" s="360" t="s">
        <v>74</v>
      </c>
      <c r="C125" s="361"/>
      <c r="D125" s="193">
        <v>21.3</v>
      </c>
      <c r="E125" s="193">
        <v>21.96</v>
      </c>
      <c r="F125" s="193">
        <v>22.61</v>
      </c>
      <c r="G125" s="193">
        <v>23.3</v>
      </c>
      <c r="H125" s="193">
        <v>24.02</v>
      </c>
      <c r="I125" s="149">
        <f>SUM(D125:H125)</f>
        <v>113.19</v>
      </c>
      <c r="J125" s="181">
        <v>1406</v>
      </c>
      <c r="K125" s="174">
        <f>J125*I125</f>
        <v>159145.13999999998</v>
      </c>
      <c r="M125" s="360" t="s">
        <v>74</v>
      </c>
      <c r="N125" s="361"/>
      <c r="O125" s="198">
        <v>23.3</v>
      </c>
      <c r="P125" s="198">
        <v>23.29</v>
      </c>
      <c r="Q125" s="199">
        <v>23.92</v>
      </c>
      <c r="R125" s="198">
        <v>24.61</v>
      </c>
      <c r="S125" s="199">
        <v>25.44</v>
      </c>
      <c r="T125" s="149">
        <f>SUM(O125:S125)</f>
        <v>120.56</v>
      </c>
      <c r="U125" s="181">
        <v>1406</v>
      </c>
      <c r="V125" s="174">
        <f>U125*T125</f>
        <v>169507.36000000002</v>
      </c>
    </row>
    <row r="126" spans="2:22" ht="18.75" customHeight="1" thickBot="1" x14ac:dyDescent="0.3">
      <c r="B126" s="360" t="s">
        <v>75</v>
      </c>
      <c r="C126" s="361"/>
      <c r="D126" s="193">
        <v>22.28</v>
      </c>
      <c r="E126" s="193">
        <v>22.97</v>
      </c>
      <c r="F126" s="193">
        <v>23.66</v>
      </c>
      <c r="G126" s="193">
        <v>24.38</v>
      </c>
      <c r="H126" s="193">
        <v>25.13</v>
      </c>
      <c r="I126" s="149">
        <f t="shared" ref="I126:I131" si="77">SUM(D126:H126)</f>
        <v>118.41999999999999</v>
      </c>
      <c r="J126" s="181">
        <v>150</v>
      </c>
      <c r="K126" s="174">
        <f t="shared" ref="K126:K131" si="78">J126*I126</f>
        <v>17762.999999999996</v>
      </c>
      <c r="M126" s="360" t="s">
        <v>75</v>
      </c>
      <c r="N126" s="361"/>
      <c r="O126" s="198">
        <v>23.72</v>
      </c>
      <c r="P126" s="198">
        <v>23.72</v>
      </c>
      <c r="Q126" s="199">
        <v>24.36</v>
      </c>
      <c r="R126" s="198">
        <v>25.06</v>
      </c>
      <c r="S126" s="199">
        <v>25.9</v>
      </c>
      <c r="T126" s="149">
        <f t="shared" ref="T126:T131" si="79">SUM(O126:S126)</f>
        <v>122.75999999999999</v>
      </c>
      <c r="U126" s="181">
        <v>150</v>
      </c>
      <c r="V126" s="174">
        <f t="shared" ref="V126:V131" si="80">U126*T126</f>
        <v>18414</v>
      </c>
    </row>
    <row r="127" spans="2:22" ht="18.75" customHeight="1" thickBot="1" x14ac:dyDescent="0.3">
      <c r="B127" s="360" t="s">
        <v>76</v>
      </c>
      <c r="C127" s="361"/>
      <c r="D127" s="193">
        <v>23.48</v>
      </c>
      <c r="E127" s="193">
        <v>24.21</v>
      </c>
      <c r="F127" s="193">
        <v>24.94</v>
      </c>
      <c r="G127" s="193">
        <v>25.69</v>
      </c>
      <c r="H127" s="193">
        <v>26.48</v>
      </c>
      <c r="I127" s="149">
        <f t="shared" si="77"/>
        <v>124.8</v>
      </c>
      <c r="J127" s="181">
        <v>30</v>
      </c>
      <c r="K127" s="174">
        <f t="shared" si="78"/>
        <v>3744</v>
      </c>
      <c r="M127" s="360" t="s">
        <v>76</v>
      </c>
      <c r="N127" s="361"/>
      <c r="O127" s="198">
        <v>24.56</v>
      </c>
      <c r="P127" s="198">
        <v>24.55</v>
      </c>
      <c r="Q127" s="199">
        <v>25.21</v>
      </c>
      <c r="R127" s="198">
        <v>25.94</v>
      </c>
      <c r="S127" s="199">
        <v>26.82</v>
      </c>
      <c r="T127" s="149">
        <f t="shared" si="79"/>
        <v>127.07999999999998</v>
      </c>
      <c r="U127" s="181">
        <v>30</v>
      </c>
      <c r="V127" s="174">
        <f t="shared" si="80"/>
        <v>3812.3999999999996</v>
      </c>
    </row>
    <row r="128" spans="2:22" ht="18.75" customHeight="1" thickBot="1" x14ac:dyDescent="0.3">
      <c r="B128" s="360" t="s">
        <v>77</v>
      </c>
      <c r="C128" s="361"/>
      <c r="D128" s="193">
        <v>24.82</v>
      </c>
      <c r="E128" s="193">
        <v>25.59</v>
      </c>
      <c r="F128" s="193">
        <v>26.36</v>
      </c>
      <c r="G128" s="193">
        <v>27.16</v>
      </c>
      <c r="H128" s="193">
        <v>27.99</v>
      </c>
      <c r="I128" s="149">
        <f t="shared" si="77"/>
        <v>131.91999999999999</v>
      </c>
      <c r="J128" s="181">
        <v>30</v>
      </c>
      <c r="K128" s="174">
        <f t="shared" si="78"/>
        <v>3957.5999999999995</v>
      </c>
      <c r="M128" s="360" t="s">
        <v>77</v>
      </c>
      <c r="N128" s="361"/>
      <c r="O128" s="198">
        <v>25.49</v>
      </c>
      <c r="P128" s="198">
        <v>25.48</v>
      </c>
      <c r="Q128" s="199">
        <v>26.18</v>
      </c>
      <c r="R128" s="198">
        <v>26.94</v>
      </c>
      <c r="S128" s="199">
        <v>27.85</v>
      </c>
      <c r="T128" s="149">
        <f t="shared" si="79"/>
        <v>131.94</v>
      </c>
      <c r="U128" s="181">
        <v>30</v>
      </c>
      <c r="V128" s="174">
        <f t="shared" si="80"/>
        <v>3958.2</v>
      </c>
    </row>
    <row r="129" spans="2:22" ht="18.75" customHeight="1" thickBot="1" x14ac:dyDescent="0.3">
      <c r="B129" s="360" t="s">
        <v>78</v>
      </c>
      <c r="C129" s="361"/>
      <c r="D129" s="193">
        <v>21.19</v>
      </c>
      <c r="E129" s="193">
        <v>21.85</v>
      </c>
      <c r="F129" s="193">
        <v>22.5</v>
      </c>
      <c r="G129" s="193">
        <v>23.19</v>
      </c>
      <c r="H129" s="193">
        <v>23.9</v>
      </c>
      <c r="I129" s="149">
        <f t="shared" si="77"/>
        <v>112.63</v>
      </c>
      <c r="J129" s="181">
        <v>150</v>
      </c>
      <c r="K129" s="174">
        <f t="shared" si="78"/>
        <v>16894.5</v>
      </c>
      <c r="M129" s="360" t="s">
        <v>78</v>
      </c>
      <c r="N129" s="361"/>
      <c r="O129" s="198">
        <v>22.89</v>
      </c>
      <c r="P129" s="198">
        <v>22.89</v>
      </c>
      <c r="Q129" s="199">
        <v>23.51</v>
      </c>
      <c r="R129" s="198">
        <v>24.19</v>
      </c>
      <c r="S129" s="199">
        <v>25</v>
      </c>
      <c r="T129" s="149">
        <f t="shared" si="79"/>
        <v>118.48</v>
      </c>
      <c r="U129" s="181">
        <v>150</v>
      </c>
      <c r="V129" s="174">
        <f t="shared" si="80"/>
        <v>17772</v>
      </c>
    </row>
    <row r="130" spans="2:22" ht="18.75" customHeight="1" thickBot="1" x14ac:dyDescent="0.3">
      <c r="B130" s="360" t="s">
        <v>79</v>
      </c>
      <c r="C130" s="361"/>
      <c r="D130" s="193">
        <v>20.21</v>
      </c>
      <c r="E130" s="193">
        <v>20.83</v>
      </c>
      <c r="F130" s="193">
        <v>21.46</v>
      </c>
      <c r="G130" s="193">
        <v>22.11</v>
      </c>
      <c r="H130" s="193">
        <v>22.79</v>
      </c>
      <c r="I130" s="149">
        <f t="shared" si="77"/>
        <v>107.4</v>
      </c>
      <c r="J130" s="181">
        <v>30</v>
      </c>
      <c r="K130" s="174">
        <f t="shared" si="78"/>
        <v>3222</v>
      </c>
      <c r="M130" s="360" t="s">
        <v>79</v>
      </c>
      <c r="N130" s="361"/>
      <c r="O130" s="198">
        <v>22.08</v>
      </c>
      <c r="P130" s="198">
        <v>22.07</v>
      </c>
      <c r="Q130" s="199">
        <v>22.67</v>
      </c>
      <c r="R130" s="198">
        <v>23.33</v>
      </c>
      <c r="S130" s="199">
        <v>24.12</v>
      </c>
      <c r="T130" s="149">
        <f t="shared" si="79"/>
        <v>114.27</v>
      </c>
      <c r="U130" s="181">
        <v>30</v>
      </c>
      <c r="V130" s="174">
        <f t="shared" si="80"/>
        <v>3428.1</v>
      </c>
    </row>
    <row r="131" spans="2:22" ht="18.75" customHeight="1" thickBot="1" x14ac:dyDescent="0.3">
      <c r="B131" s="360" t="s">
        <v>80</v>
      </c>
      <c r="C131" s="361"/>
      <c r="D131" s="193">
        <v>19.309999999999999</v>
      </c>
      <c r="E131" s="193">
        <v>19.91</v>
      </c>
      <c r="F131" s="193">
        <v>20.5</v>
      </c>
      <c r="G131" s="193">
        <v>21.13</v>
      </c>
      <c r="H131" s="193">
        <v>21.78</v>
      </c>
      <c r="I131" s="149">
        <f t="shared" si="77"/>
        <v>102.63</v>
      </c>
      <c r="J131" s="181">
        <v>30</v>
      </c>
      <c r="K131" s="174">
        <f t="shared" si="78"/>
        <v>3078.8999999999996</v>
      </c>
      <c r="M131" s="360" t="s">
        <v>80</v>
      </c>
      <c r="N131" s="361"/>
      <c r="O131" s="198">
        <v>21.34</v>
      </c>
      <c r="P131" s="198">
        <v>21.33</v>
      </c>
      <c r="Q131" s="199">
        <v>21.91</v>
      </c>
      <c r="R131" s="198">
        <v>22.55</v>
      </c>
      <c r="S131" s="199">
        <v>23.31</v>
      </c>
      <c r="T131" s="149">
        <f t="shared" si="79"/>
        <v>110.44</v>
      </c>
      <c r="U131" s="181">
        <v>30</v>
      </c>
      <c r="V131" s="174">
        <f t="shared" si="80"/>
        <v>3313.2</v>
      </c>
    </row>
    <row r="132" spans="2:22" x14ac:dyDescent="0.25">
      <c r="B132" s="362" t="s">
        <v>81</v>
      </c>
      <c r="C132" s="356"/>
      <c r="D132" s="356"/>
      <c r="E132" s="356"/>
      <c r="F132" s="356"/>
      <c r="G132" s="356"/>
      <c r="H132" s="356"/>
      <c r="I132" s="356"/>
      <c r="J132" s="363"/>
      <c r="K132" s="364">
        <f>SUM(K125:K131)</f>
        <v>207805.13999999998</v>
      </c>
      <c r="M132" s="362" t="s">
        <v>81</v>
      </c>
      <c r="N132" s="356"/>
      <c r="O132" s="356"/>
      <c r="P132" s="356"/>
      <c r="Q132" s="356"/>
      <c r="R132" s="356"/>
      <c r="S132" s="356"/>
      <c r="T132" s="356"/>
      <c r="U132" s="363"/>
      <c r="V132" s="364">
        <f>SUM(V125:V131)</f>
        <v>220205.26000000004</v>
      </c>
    </row>
    <row r="133" spans="2:22" ht="15.75" thickBot="1" x14ac:dyDescent="0.3">
      <c r="B133" s="366" t="s">
        <v>82</v>
      </c>
      <c r="C133" s="367"/>
      <c r="D133" s="367"/>
      <c r="E133" s="367"/>
      <c r="F133" s="367"/>
      <c r="G133" s="367"/>
      <c r="H133" s="367"/>
      <c r="I133" s="367"/>
      <c r="J133" s="368"/>
      <c r="K133" s="365"/>
      <c r="L133" s="200"/>
      <c r="M133" s="366" t="s">
        <v>82</v>
      </c>
      <c r="N133" s="367"/>
      <c r="O133" s="367"/>
      <c r="P133" s="367"/>
      <c r="Q133" s="367"/>
      <c r="R133" s="367"/>
      <c r="S133" s="367"/>
      <c r="T133" s="367"/>
      <c r="U133" s="368"/>
      <c r="V133" s="365"/>
    </row>
    <row r="134" spans="2:22" ht="16.5" thickTop="1" thickBot="1" x14ac:dyDescent="0.3">
      <c r="B134" s="353"/>
      <c r="C134" s="351" t="s">
        <v>83</v>
      </c>
      <c r="D134" s="351"/>
      <c r="E134" s="351"/>
      <c r="F134" s="351"/>
      <c r="G134" s="355"/>
      <c r="H134" s="355"/>
      <c r="I134" s="356"/>
      <c r="J134" s="357"/>
      <c r="K134" s="349">
        <f>(K132/K132)*35</f>
        <v>35</v>
      </c>
      <c r="M134" s="353"/>
      <c r="N134" s="351" t="s">
        <v>83</v>
      </c>
      <c r="O134" s="351"/>
      <c r="P134" s="351"/>
      <c r="Q134" s="351"/>
      <c r="R134" s="355"/>
      <c r="S134" s="355"/>
      <c r="T134" s="356"/>
      <c r="U134" s="357"/>
      <c r="V134" s="349">
        <f>(K132/V132)*35</f>
        <v>33.029092493067594</v>
      </c>
    </row>
    <row r="135" spans="2:22" ht="15.75" thickBot="1" x14ac:dyDescent="0.3">
      <c r="B135" s="354"/>
      <c r="C135" s="351" t="s">
        <v>85</v>
      </c>
      <c r="D135" s="351"/>
      <c r="E135" s="351"/>
      <c r="F135" s="351"/>
      <c r="G135" s="352"/>
      <c r="H135" s="352"/>
      <c r="I135" s="358"/>
      <c r="J135" s="359"/>
      <c r="K135" s="350"/>
      <c r="M135" s="354"/>
      <c r="N135" s="351" t="s">
        <v>85</v>
      </c>
      <c r="O135" s="351"/>
      <c r="P135" s="351"/>
      <c r="Q135" s="351"/>
      <c r="R135" s="352"/>
      <c r="S135" s="352"/>
      <c r="T135" s="358"/>
      <c r="U135" s="359"/>
      <c r="V135" s="350"/>
    </row>
    <row r="136" spans="2:22" x14ac:dyDescent="0.25">
      <c r="B136" t="s">
        <v>125</v>
      </c>
      <c r="D136" s="153">
        <f>D125*14500*366</f>
        <v>113039100</v>
      </c>
      <c r="E136" s="153">
        <f>E125*14500*366</f>
        <v>116541720</v>
      </c>
      <c r="F136" s="153">
        <f>F125*14500*366</f>
        <v>119991270</v>
      </c>
      <c r="G136" s="153">
        <f>G125*14500*366</f>
        <v>123653100</v>
      </c>
      <c r="H136" s="153">
        <f>H125*14500*366</f>
        <v>127474140</v>
      </c>
      <c r="K136" s="115">
        <f>SUM(D136:H136)</f>
        <v>600699330</v>
      </c>
      <c r="M136" t="s">
        <v>125</v>
      </c>
      <c r="O136" s="153">
        <f>O125*14500*366</f>
        <v>123653100</v>
      </c>
      <c r="P136" s="153">
        <f>P125*14500*366</f>
        <v>123600030</v>
      </c>
      <c r="Q136" s="153">
        <f>Q125*14500*366</f>
        <v>126943440</v>
      </c>
      <c r="R136" s="153">
        <f>R125*14500*366</f>
        <v>130605270</v>
      </c>
      <c r="S136" s="153">
        <f>S125*14500*366</f>
        <v>135010080</v>
      </c>
      <c r="V136" s="115">
        <f>SUM(O136:S136)</f>
        <v>639811920</v>
      </c>
    </row>
    <row r="137" spans="2:22" x14ac:dyDescent="0.25">
      <c r="K137" s="115">
        <f>K96-K136</f>
        <v>-600699330</v>
      </c>
      <c r="V137" s="115">
        <f>V97-V136</f>
        <v>477630</v>
      </c>
    </row>
    <row r="139" spans="2:22" ht="26.25" x14ac:dyDescent="0.4">
      <c r="B139" s="369" t="s">
        <v>120</v>
      </c>
      <c r="C139" s="369"/>
      <c r="D139" s="369"/>
      <c r="E139" s="369"/>
      <c r="F139" s="369"/>
      <c r="G139" s="369"/>
      <c r="H139" s="369"/>
      <c r="I139" s="176"/>
      <c r="J139" s="176"/>
      <c r="K139" s="176"/>
      <c r="M139" s="369" t="s">
        <v>129</v>
      </c>
      <c r="N139" s="369"/>
      <c r="O139" s="369"/>
      <c r="P139" s="369"/>
      <c r="Q139" s="369"/>
      <c r="R139" s="369"/>
      <c r="S139" s="369"/>
      <c r="T139" s="176"/>
      <c r="U139" s="176"/>
      <c r="V139" s="176"/>
    </row>
    <row r="140" spans="2:22" ht="15.75" thickBot="1" x14ac:dyDescent="0.3">
      <c r="B140" s="177" t="s">
        <v>87</v>
      </c>
      <c r="C140" s="176"/>
      <c r="D140" s="176"/>
      <c r="E140" s="176"/>
      <c r="F140" s="176"/>
      <c r="G140" s="176"/>
      <c r="H140" s="176"/>
      <c r="I140" s="176"/>
      <c r="J140" s="176"/>
      <c r="K140" s="176"/>
      <c r="M140" s="177" t="s">
        <v>87</v>
      </c>
      <c r="N140" s="176"/>
      <c r="O140" s="176"/>
      <c r="P140" s="176"/>
      <c r="Q140" s="176"/>
      <c r="R140" s="176"/>
      <c r="S140" s="176"/>
      <c r="T140" s="176"/>
      <c r="U140" s="176"/>
      <c r="V140" s="176"/>
    </row>
    <row r="141" spans="2:22" ht="15.75" thickBot="1" x14ac:dyDescent="0.3">
      <c r="B141" s="370" t="s">
        <v>62</v>
      </c>
      <c r="C141" s="371"/>
      <c r="D141" s="376" t="s">
        <v>63</v>
      </c>
      <c r="E141" s="351"/>
      <c r="F141" s="351"/>
      <c r="G141" s="351"/>
      <c r="H141" s="377"/>
      <c r="I141" s="197" t="s">
        <v>64</v>
      </c>
      <c r="J141" s="378" t="s">
        <v>65</v>
      </c>
      <c r="K141" s="379"/>
      <c r="M141" s="370" t="s">
        <v>62</v>
      </c>
      <c r="N141" s="371"/>
      <c r="O141" s="376" t="s">
        <v>63</v>
      </c>
      <c r="P141" s="351"/>
      <c r="Q141" s="351"/>
      <c r="R141" s="351"/>
      <c r="S141" s="377"/>
      <c r="T141" s="197" t="s">
        <v>64</v>
      </c>
      <c r="U141" s="378" t="s">
        <v>65</v>
      </c>
      <c r="V141" s="379"/>
    </row>
    <row r="142" spans="2:22" x14ac:dyDescent="0.25">
      <c r="B142" s="372"/>
      <c r="C142" s="373"/>
      <c r="D142" s="380" t="s">
        <v>66</v>
      </c>
      <c r="E142" s="380" t="s">
        <v>67</v>
      </c>
      <c r="F142" s="370" t="s">
        <v>68</v>
      </c>
      <c r="G142" s="380" t="s">
        <v>69</v>
      </c>
      <c r="H142" s="380" t="s">
        <v>70</v>
      </c>
      <c r="I142" s="380"/>
      <c r="J142" s="380" t="s">
        <v>71</v>
      </c>
      <c r="K142" s="172" t="s">
        <v>72</v>
      </c>
      <c r="M142" s="372"/>
      <c r="N142" s="373"/>
      <c r="O142" s="380" t="s">
        <v>66</v>
      </c>
      <c r="P142" s="380" t="s">
        <v>67</v>
      </c>
      <c r="Q142" s="370" t="s">
        <v>68</v>
      </c>
      <c r="R142" s="380" t="s">
        <v>69</v>
      </c>
      <c r="S142" s="380" t="s">
        <v>70</v>
      </c>
      <c r="T142" s="380"/>
      <c r="U142" s="380" t="s">
        <v>71</v>
      </c>
      <c r="V142" s="172" t="s">
        <v>72</v>
      </c>
    </row>
    <row r="143" spans="2:22" ht="15.75" thickBot="1" x14ac:dyDescent="0.3">
      <c r="B143" s="374"/>
      <c r="C143" s="375"/>
      <c r="D143" s="381"/>
      <c r="E143" s="381"/>
      <c r="F143" s="374"/>
      <c r="G143" s="381"/>
      <c r="H143" s="381"/>
      <c r="I143" s="381"/>
      <c r="J143" s="381"/>
      <c r="K143" s="173" t="s">
        <v>73</v>
      </c>
      <c r="M143" s="374"/>
      <c r="N143" s="375"/>
      <c r="O143" s="381"/>
      <c r="P143" s="381"/>
      <c r="Q143" s="374"/>
      <c r="R143" s="381"/>
      <c r="S143" s="381"/>
      <c r="T143" s="381"/>
      <c r="U143" s="381"/>
      <c r="V143" s="173" t="s">
        <v>73</v>
      </c>
    </row>
    <row r="144" spans="2:22" ht="15.75" thickBot="1" x14ac:dyDescent="0.3">
      <c r="B144" s="360" t="s">
        <v>74</v>
      </c>
      <c r="C144" s="361"/>
      <c r="D144" s="218">
        <v>20.94</v>
      </c>
      <c r="E144" s="218">
        <v>21.591970169961844</v>
      </c>
      <c r="F144" s="218">
        <v>22.238512660423172</v>
      </c>
      <c r="G144" s="218">
        <v>22.915377731529656</v>
      </c>
      <c r="H144" s="218">
        <v>23.618994103364553</v>
      </c>
      <c r="I144" s="149">
        <f>SUM(D144:H144)</f>
        <v>111.30485466527924</v>
      </c>
      <c r="J144" s="181">
        <v>1406</v>
      </c>
      <c r="K144" s="174">
        <f>J144*I144</f>
        <v>156494.62565938261</v>
      </c>
      <c r="M144" s="360" t="s">
        <v>74</v>
      </c>
      <c r="N144" s="361"/>
      <c r="O144" s="198">
        <v>23.3</v>
      </c>
      <c r="P144" s="198">
        <v>23.29</v>
      </c>
      <c r="Q144" s="199">
        <v>23.92</v>
      </c>
      <c r="R144" s="198">
        <v>24.61</v>
      </c>
      <c r="S144" s="199">
        <v>25.44</v>
      </c>
      <c r="T144" s="149">
        <f>SUM(O144:S144)</f>
        <v>120.56</v>
      </c>
      <c r="U144" s="181">
        <v>1406</v>
      </c>
      <c r="V144" s="174">
        <f>U144*T144</f>
        <v>169507.36000000002</v>
      </c>
    </row>
    <row r="145" spans="2:22" ht="15.75" thickBot="1" x14ac:dyDescent="0.3">
      <c r="B145" s="360" t="s">
        <v>75</v>
      </c>
      <c r="C145" s="361"/>
      <c r="D145" s="218">
        <v>21.91</v>
      </c>
      <c r="E145" s="218">
        <v>22.59</v>
      </c>
      <c r="F145" s="218">
        <v>23.27</v>
      </c>
      <c r="G145" s="218">
        <v>23.97</v>
      </c>
      <c r="H145" s="218">
        <v>24.71</v>
      </c>
      <c r="I145" s="149">
        <f t="shared" ref="I145:I150" si="81">SUM(D145:H145)</f>
        <v>116.44999999999999</v>
      </c>
      <c r="J145" s="181">
        <v>150</v>
      </c>
      <c r="K145" s="174">
        <f t="shared" ref="K145:K150" si="82">J145*I145</f>
        <v>17467.5</v>
      </c>
      <c r="M145" s="360" t="s">
        <v>75</v>
      </c>
      <c r="N145" s="361"/>
      <c r="O145" s="198">
        <v>23.72</v>
      </c>
      <c r="P145" s="198">
        <v>23.72</v>
      </c>
      <c r="Q145" s="199">
        <v>24.36</v>
      </c>
      <c r="R145" s="198">
        <v>25.06</v>
      </c>
      <c r="S145" s="199">
        <v>25.9</v>
      </c>
      <c r="T145" s="149">
        <f t="shared" ref="T145:T150" si="83">SUM(O145:S145)</f>
        <v>122.75999999999999</v>
      </c>
      <c r="U145" s="181">
        <v>150</v>
      </c>
      <c r="V145" s="174">
        <f t="shared" ref="V145:V150" si="84">U145*T145</f>
        <v>18414</v>
      </c>
    </row>
    <row r="146" spans="2:22" ht="15.75" thickBot="1" x14ac:dyDescent="0.3">
      <c r="B146" s="360" t="s">
        <v>76</v>
      </c>
      <c r="C146" s="361"/>
      <c r="D146" s="218">
        <v>23.09</v>
      </c>
      <c r="E146" s="218">
        <v>23.81</v>
      </c>
      <c r="F146" s="218">
        <v>24.52</v>
      </c>
      <c r="G146" s="218">
        <v>25.26</v>
      </c>
      <c r="H146" s="218">
        <v>26.04</v>
      </c>
      <c r="I146" s="149">
        <f t="shared" si="81"/>
        <v>122.72</v>
      </c>
      <c r="J146" s="181">
        <v>30</v>
      </c>
      <c r="K146" s="174">
        <f t="shared" si="82"/>
        <v>3681.6</v>
      </c>
      <c r="M146" s="360" t="s">
        <v>76</v>
      </c>
      <c r="N146" s="361"/>
      <c r="O146" s="198">
        <v>24.56</v>
      </c>
      <c r="P146" s="198">
        <v>24.55</v>
      </c>
      <c r="Q146" s="199">
        <v>25.21</v>
      </c>
      <c r="R146" s="198">
        <v>25.94</v>
      </c>
      <c r="S146" s="199">
        <v>26.82</v>
      </c>
      <c r="T146" s="149">
        <f t="shared" si="83"/>
        <v>127.07999999999998</v>
      </c>
      <c r="U146" s="181">
        <v>30</v>
      </c>
      <c r="V146" s="174">
        <f t="shared" si="84"/>
        <v>3812.3999999999996</v>
      </c>
    </row>
    <row r="147" spans="2:22" ht="15.75" thickBot="1" x14ac:dyDescent="0.3">
      <c r="B147" s="360" t="s">
        <v>77</v>
      </c>
      <c r="C147" s="361"/>
      <c r="D147" s="218">
        <v>24.41</v>
      </c>
      <c r="E147" s="218">
        <v>25.162776607700316</v>
      </c>
      <c r="F147" s="218">
        <v>25.917889365244545</v>
      </c>
      <c r="G147" s="218">
        <v>26.70657190426639</v>
      </c>
      <c r="H147" s="218">
        <v>27.527165619146722</v>
      </c>
      <c r="I147" s="149">
        <f t="shared" si="81"/>
        <v>129.72440349635798</v>
      </c>
      <c r="J147" s="181">
        <v>30</v>
      </c>
      <c r="K147" s="174">
        <f t="shared" si="82"/>
        <v>3891.7321048907393</v>
      </c>
      <c r="M147" s="360" t="s">
        <v>77</v>
      </c>
      <c r="N147" s="361"/>
      <c r="O147" s="198">
        <v>25.49</v>
      </c>
      <c r="P147" s="198">
        <v>25.48</v>
      </c>
      <c r="Q147" s="199">
        <v>26.18</v>
      </c>
      <c r="R147" s="198">
        <v>26.94</v>
      </c>
      <c r="S147" s="199">
        <v>27.85</v>
      </c>
      <c r="T147" s="149">
        <f t="shared" si="83"/>
        <v>131.94</v>
      </c>
      <c r="U147" s="181">
        <v>30</v>
      </c>
      <c r="V147" s="174">
        <f t="shared" si="84"/>
        <v>3958.2</v>
      </c>
    </row>
    <row r="148" spans="2:22" ht="15.75" thickBot="1" x14ac:dyDescent="0.3">
      <c r="B148" s="360" t="s">
        <v>78</v>
      </c>
      <c r="C148" s="361"/>
      <c r="D148" s="218">
        <v>20.837481997918836</v>
      </c>
      <c r="E148" s="218">
        <v>21.481371945889698</v>
      </c>
      <c r="F148" s="218">
        <v>22.126083413111342</v>
      </c>
      <c r="G148" s="218">
        <v>22.796784183142563</v>
      </c>
      <c r="H148" s="218">
        <v>23.499463350676379</v>
      </c>
      <c r="I148" s="149">
        <f t="shared" si="81"/>
        <v>110.74118489073882</v>
      </c>
      <c r="J148" s="181">
        <v>150</v>
      </c>
      <c r="K148" s="174">
        <f t="shared" si="82"/>
        <v>16611.177733610824</v>
      </c>
      <c r="M148" s="360" t="s">
        <v>78</v>
      </c>
      <c r="N148" s="361"/>
      <c r="O148" s="198">
        <v>22.89</v>
      </c>
      <c r="P148" s="198">
        <v>22.89</v>
      </c>
      <c r="Q148" s="199">
        <v>23.51</v>
      </c>
      <c r="R148" s="198">
        <v>24.19</v>
      </c>
      <c r="S148" s="199">
        <v>25</v>
      </c>
      <c r="T148" s="149">
        <f t="shared" si="83"/>
        <v>118.48</v>
      </c>
      <c r="U148" s="181">
        <v>150</v>
      </c>
      <c r="V148" s="174">
        <f t="shared" si="84"/>
        <v>17772</v>
      </c>
    </row>
    <row r="149" spans="2:22" ht="15.75" thickBot="1" x14ac:dyDescent="0.3">
      <c r="B149" s="360" t="s">
        <v>79</v>
      </c>
      <c r="C149" s="361"/>
      <c r="D149" s="218">
        <v>19.87</v>
      </c>
      <c r="E149" s="218">
        <v>20.49</v>
      </c>
      <c r="F149" s="218">
        <v>21.1</v>
      </c>
      <c r="G149" s="218">
        <v>21.74</v>
      </c>
      <c r="H149" s="218">
        <v>22.41</v>
      </c>
      <c r="I149" s="149">
        <f t="shared" si="81"/>
        <v>105.61</v>
      </c>
      <c r="J149" s="181">
        <v>30</v>
      </c>
      <c r="K149" s="174">
        <f t="shared" si="82"/>
        <v>3168.3</v>
      </c>
      <c r="M149" s="360" t="s">
        <v>79</v>
      </c>
      <c r="N149" s="361"/>
      <c r="O149" s="198">
        <v>22.08</v>
      </c>
      <c r="P149" s="198">
        <v>22.07</v>
      </c>
      <c r="Q149" s="199">
        <v>22.67</v>
      </c>
      <c r="R149" s="198">
        <v>23.33</v>
      </c>
      <c r="S149" s="199">
        <v>24.12</v>
      </c>
      <c r="T149" s="149">
        <f t="shared" si="83"/>
        <v>114.27</v>
      </c>
      <c r="U149" s="181">
        <v>30</v>
      </c>
      <c r="V149" s="174">
        <f t="shared" si="84"/>
        <v>3428.1</v>
      </c>
    </row>
    <row r="150" spans="2:22" ht="15.75" thickBot="1" x14ac:dyDescent="0.3">
      <c r="B150" s="360" t="s">
        <v>80</v>
      </c>
      <c r="C150" s="361"/>
      <c r="D150" s="218">
        <v>18.989999999999998</v>
      </c>
      <c r="E150" s="218">
        <v>19.579999999999998</v>
      </c>
      <c r="F150" s="218">
        <v>20.16</v>
      </c>
      <c r="G150" s="218">
        <v>20.78</v>
      </c>
      <c r="H150" s="218">
        <v>21.41</v>
      </c>
      <c r="I150" s="149">
        <f t="shared" si="81"/>
        <v>100.91999999999999</v>
      </c>
      <c r="J150" s="181">
        <v>30</v>
      </c>
      <c r="K150" s="174">
        <f t="shared" si="82"/>
        <v>3027.5999999999995</v>
      </c>
      <c r="M150" s="360" t="s">
        <v>80</v>
      </c>
      <c r="N150" s="361"/>
      <c r="O150" s="198">
        <v>21.34</v>
      </c>
      <c r="P150" s="198">
        <v>21.33</v>
      </c>
      <c r="Q150" s="199">
        <v>21.91</v>
      </c>
      <c r="R150" s="198">
        <v>22.55</v>
      </c>
      <c r="S150" s="199">
        <v>23.31</v>
      </c>
      <c r="T150" s="149">
        <f t="shared" si="83"/>
        <v>110.44</v>
      </c>
      <c r="U150" s="181">
        <v>30</v>
      </c>
      <c r="V150" s="174">
        <f t="shared" si="84"/>
        <v>3313.2</v>
      </c>
    </row>
    <row r="151" spans="2:22" x14ac:dyDescent="0.25">
      <c r="B151" s="362" t="s">
        <v>81</v>
      </c>
      <c r="C151" s="356"/>
      <c r="D151" s="356"/>
      <c r="E151" s="356"/>
      <c r="F151" s="356"/>
      <c r="G151" s="356"/>
      <c r="H151" s="356"/>
      <c r="I151" s="356"/>
      <c r="J151" s="363"/>
      <c r="K151" s="364">
        <f>SUM(K144:K150)</f>
        <v>204342.53549788418</v>
      </c>
      <c r="M151" s="362" t="s">
        <v>81</v>
      </c>
      <c r="N151" s="356"/>
      <c r="O151" s="356"/>
      <c r="P151" s="356"/>
      <c r="Q151" s="356"/>
      <c r="R151" s="356"/>
      <c r="S151" s="356"/>
      <c r="T151" s="356"/>
      <c r="U151" s="363"/>
      <c r="V151" s="364">
        <f>SUM(V144:V150)</f>
        <v>220205.26000000004</v>
      </c>
    </row>
    <row r="152" spans="2:22" ht="15.75" thickBot="1" x14ac:dyDescent="0.3">
      <c r="B152" s="366" t="s">
        <v>82</v>
      </c>
      <c r="C152" s="367"/>
      <c r="D152" s="367"/>
      <c r="E152" s="367"/>
      <c r="F152" s="367"/>
      <c r="G152" s="367"/>
      <c r="H152" s="367"/>
      <c r="I152" s="367"/>
      <c r="J152" s="368"/>
      <c r="K152" s="365"/>
      <c r="M152" s="366" t="s">
        <v>82</v>
      </c>
      <c r="N152" s="367"/>
      <c r="O152" s="367"/>
      <c r="P152" s="367"/>
      <c r="Q152" s="367"/>
      <c r="R152" s="367"/>
      <c r="S152" s="367"/>
      <c r="T152" s="367"/>
      <c r="U152" s="368"/>
      <c r="V152" s="365"/>
    </row>
    <row r="153" spans="2:22" ht="16.5" thickTop="1" thickBot="1" x14ac:dyDescent="0.3">
      <c r="B153" s="353"/>
      <c r="C153" s="351" t="s">
        <v>83</v>
      </c>
      <c r="D153" s="351"/>
      <c r="E153" s="351"/>
      <c r="F153" s="351"/>
      <c r="G153" s="355"/>
      <c r="H153" s="355"/>
      <c r="I153" s="356"/>
      <c r="J153" s="357"/>
      <c r="K153" s="384">
        <f>(K151/K151)*35</f>
        <v>35</v>
      </c>
      <c r="M153" s="353"/>
      <c r="N153" s="351" t="s">
        <v>83</v>
      </c>
      <c r="O153" s="351"/>
      <c r="P153" s="351"/>
      <c r="Q153" s="351"/>
      <c r="R153" s="355"/>
      <c r="S153" s="355"/>
      <c r="T153" s="356"/>
      <c r="U153" s="357"/>
      <c r="V153" s="384">
        <f>(K151/V151)*35</f>
        <v>32.478737076607274</v>
      </c>
    </row>
    <row r="154" spans="2:22" ht="15.75" thickBot="1" x14ac:dyDescent="0.3">
      <c r="B154" s="354"/>
      <c r="C154" s="351" t="s">
        <v>85</v>
      </c>
      <c r="D154" s="351"/>
      <c r="E154" s="351"/>
      <c r="F154" s="351"/>
      <c r="G154" s="352"/>
      <c r="H154" s="352"/>
      <c r="I154" s="358"/>
      <c r="J154" s="359"/>
      <c r="K154" s="385"/>
      <c r="M154" s="354"/>
      <c r="N154" s="351" t="s">
        <v>85</v>
      </c>
      <c r="O154" s="351"/>
      <c r="P154" s="351"/>
      <c r="Q154" s="351"/>
      <c r="R154" s="352"/>
      <c r="S154" s="352"/>
      <c r="T154" s="358"/>
      <c r="U154" s="359"/>
      <c r="V154" s="385"/>
    </row>
    <row r="155" spans="2:22" x14ac:dyDescent="0.25">
      <c r="B155" t="s">
        <v>125</v>
      </c>
      <c r="D155" s="153">
        <f>D144*14500*366</f>
        <v>111128580</v>
      </c>
      <c r="E155" s="153">
        <f>E144*14500*366</f>
        <v>114588585.6919875</v>
      </c>
      <c r="F155" s="153">
        <f>F144*14500*366</f>
        <v>118019786.68886578</v>
      </c>
      <c r="G155" s="153">
        <f>G144*14500*366</f>
        <v>121611909.62122788</v>
      </c>
      <c r="H155" s="153">
        <f>H144*14500*366</f>
        <v>125346001.70655569</v>
      </c>
      <c r="K155" s="115">
        <f>SUM(D155:H155)</f>
        <v>590694863.70863688</v>
      </c>
      <c r="M155" t="s">
        <v>125</v>
      </c>
      <c r="O155" s="153">
        <f>O144*14500*366</f>
        <v>123653100</v>
      </c>
      <c r="P155" s="153">
        <f>P144*14500*366</f>
        <v>123600030</v>
      </c>
      <c r="Q155" s="153">
        <f>Q144*14500*366</f>
        <v>126943440</v>
      </c>
      <c r="R155" s="153">
        <f>R144*14500*366</f>
        <v>130605270</v>
      </c>
      <c r="S155" s="153">
        <f>S144*14500*366</f>
        <v>135010080</v>
      </c>
      <c r="V155" s="115">
        <f>SUM(O155:S155)</f>
        <v>639811920</v>
      </c>
    </row>
    <row r="156" spans="2:22" x14ac:dyDescent="0.25">
      <c r="J156" s="211" t="s">
        <v>133</v>
      </c>
      <c r="K156" s="212">
        <f>K19-K155</f>
        <v>13294806.29136312</v>
      </c>
      <c r="V156" s="115">
        <f>V116-V155</f>
        <v>-639811920</v>
      </c>
    </row>
    <row r="159" spans="2:22" ht="26.25" x14ac:dyDescent="0.4">
      <c r="B159" s="369" t="s">
        <v>131</v>
      </c>
      <c r="C159" s="369"/>
      <c r="D159" s="369"/>
      <c r="E159" s="369"/>
      <c r="F159" s="369"/>
      <c r="G159" s="369"/>
      <c r="H159" s="369"/>
      <c r="I159" s="176"/>
      <c r="J159" s="176"/>
      <c r="K159" s="176"/>
    </row>
    <row r="160" spans="2:22" ht="15.75" thickBot="1" x14ac:dyDescent="0.3">
      <c r="B160" s="177" t="s">
        <v>87</v>
      </c>
      <c r="C160" s="176"/>
      <c r="D160" s="176"/>
      <c r="E160" s="176"/>
      <c r="F160" s="176"/>
      <c r="G160" s="176"/>
      <c r="H160" s="176"/>
      <c r="I160" s="176"/>
      <c r="J160" s="176"/>
      <c r="K160" s="176"/>
    </row>
    <row r="161" spans="2:11" ht="15.75" thickBot="1" x14ac:dyDescent="0.3">
      <c r="B161" s="370" t="s">
        <v>62</v>
      </c>
      <c r="C161" s="371"/>
      <c r="D161" s="376" t="s">
        <v>63</v>
      </c>
      <c r="E161" s="351"/>
      <c r="F161" s="351"/>
      <c r="G161" s="351"/>
      <c r="H161" s="377"/>
      <c r="I161" s="206" t="s">
        <v>64</v>
      </c>
      <c r="J161" s="378" t="s">
        <v>65</v>
      </c>
      <c r="K161" s="379"/>
    </row>
    <row r="162" spans="2:11" x14ac:dyDescent="0.25">
      <c r="B162" s="372"/>
      <c r="C162" s="373"/>
      <c r="D162" s="380" t="s">
        <v>66</v>
      </c>
      <c r="E162" s="380" t="s">
        <v>67</v>
      </c>
      <c r="F162" s="370" t="s">
        <v>68</v>
      </c>
      <c r="G162" s="380" t="s">
        <v>69</v>
      </c>
      <c r="H162" s="380" t="s">
        <v>70</v>
      </c>
      <c r="I162" s="380"/>
      <c r="J162" s="380" t="s">
        <v>71</v>
      </c>
      <c r="K162" s="172" t="s">
        <v>72</v>
      </c>
    </row>
    <row r="163" spans="2:11" ht="15.75" thickBot="1" x14ac:dyDescent="0.3">
      <c r="B163" s="374"/>
      <c r="C163" s="375"/>
      <c r="D163" s="381"/>
      <c r="E163" s="381"/>
      <c r="F163" s="374"/>
      <c r="G163" s="381"/>
      <c r="H163" s="381"/>
      <c r="I163" s="381"/>
      <c r="J163" s="381"/>
      <c r="K163" s="173" t="s">
        <v>73</v>
      </c>
    </row>
    <row r="164" spans="2:11" ht="27" customHeight="1" thickBot="1" x14ac:dyDescent="0.3">
      <c r="B164" s="360" t="s">
        <v>74</v>
      </c>
      <c r="C164" s="361"/>
      <c r="D164" s="171">
        <v>14.97</v>
      </c>
      <c r="E164" s="171">
        <v>15.45</v>
      </c>
      <c r="F164" s="171">
        <v>15.93</v>
      </c>
      <c r="G164" s="171">
        <v>16.43</v>
      </c>
      <c r="H164" s="171">
        <v>16.95</v>
      </c>
      <c r="I164" s="149">
        <f>SUM(D164:H164)</f>
        <v>79.73</v>
      </c>
      <c r="J164" s="181">
        <v>1406</v>
      </c>
      <c r="K164" s="174">
        <f>J164*I164</f>
        <v>112100.38</v>
      </c>
    </row>
    <row r="165" spans="2:11" ht="57" customHeight="1" thickBot="1" x14ac:dyDescent="0.3">
      <c r="B165" s="360" t="s">
        <v>75</v>
      </c>
      <c r="C165" s="361"/>
      <c r="D165" s="171">
        <v>15.66</v>
      </c>
      <c r="E165" s="171">
        <v>16.16</v>
      </c>
      <c r="F165" s="171">
        <v>16.66</v>
      </c>
      <c r="G165" s="171">
        <v>17.190000000000001</v>
      </c>
      <c r="H165" s="171">
        <v>17.73</v>
      </c>
      <c r="I165" s="149">
        <f t="shared" ref="I165:I170" si="85">SUM(D165:H165)</f>
        <v>83.4</v>
      </c>
      <c r="J165" s="181">
        <v>150</v>
      </c>
      <c r="K165" s="174">
        <f t="shared" ref="K165:K170" si="86">J165*I165</f>
        <v>12510</v>
      </c>
    </row>
    <row r="166" spans="2:11" ht="57" customHeight="1" thickBot="1" x14ac:dyDescent="0.3">
      <c r="B166" s="360" t="s">
        <v>76</v>
      </c>
      <c r="C166" s="361"/>
      <c r="D166" s="171">
        <v>16.510000000000002</v>
      </c>
      <c r="E166" s="171">
        <v>17.04</v>
      </c>
      <c r="F166" s="171">
        <v>17.559999999999999</v>
      </c>
      <c r="G166" s="171">
        <v>18.12</v>
      </c>
      <c r="H166" s="171">
        <v>18.690000000000001</v>
      </c>
      <c r="I166" s="149">
        <f t="shared" si="85"/>
        <v>87.92</v>
      </c>
      <c r="J166" s="181">
        <v>30</v>
      </c>
      <c r="K166" s="174">
        <f t="shared" si="86"/>
        <v>2637.6</v>
      </c>
    </row>
    <row r="167" spans="2:11" ht="57" customHeight="1" thickBot="1" x14ac:dyDescent="0.3">
      <c r="B167" s="360" t="s">
        <v>77</v>
      </c>
      <c r="C167" s="361"/>
      <c r="D167" s="171">
        <v>17.45</v>
      </c>
      <c r="E167" s="171">
        <v>18.010000000000002</v>
      </c>
      <c r="F167" s="171">
        <v>18.57</v>
      </c>
      <c r="G167" s="171">
        <v>19.149999999999999</v>
      </c>
      <c r="H167" s="171">
        <v>19.760000000000002</v>
      </c>
      <c r="I167" s="149">
        <f t="shared" si="85"/>
        <v>92.940000000000012</v>
      </c>
      <c r="J167" s="181">
        <v>30</v>
      </c>
      <c r="K167" s="174">
        <f t="shared" si="86"/>
        <v>2788.2000000000003</v>
      </c>
    </row>
    <row r="168" spans="2:11" ht="57" customHeight="1" thickBot="1" x14ac:dyDescent="0.3">
      <c r="B168" s="360" t="s">
        <v>78</v>
      </c>
      <c r="C168" s="361"/>
      <c r="D168" s="171">
        <v>14.9</v>
      </c>
      <c r="E168" s="171">
        <v>15.37</v>
      </c>
      <c r="F168" s="171">
        <v>15.85</v>
      </c>
      <c r="G168" s="171">
        <v>16.350000000000001</v>
      </c>
      <c r="H168" s="171">
        <v>16.87</v>
      </c>
      <c r="I168" s="149">
        <f t="shared" si="85"/>
        <v>79.34</v>
      </c>
      <c r="J168" s="181">
        <v>150</v>
      </c>
      <c r="K168" s="174">
        <f t="shared" si="86"/>
        <v>11901</v>
      </c>
    </row>
    <row r="169" spans="2:11" ht="57" customHeight="1" thickBot="1" x14ac:dyDescent="0.3">
      <c r="B169" s="360" t="s">
        <v>79</v>
      </c>
      <c r="C169" s="361"/>
      <c r="D169" s="171">
        <v>14.21</v>
      </c>
      <c r="E169" s="171">
        <v>14.66</v>
      </c>
      <c r="F169" s="171">
        <v>15.11</v>
      </c>
      <c r="G169" s="171">
        <v>15.59</v>
      </c>
      <c r="H169" s="171">
        <v>16.09</v>
      </c>
      <c r="I169" s="149">
        <f t="shared" si="85"/>
        <v>75.660000000000011</v>
      </c>
      <c r="J169" s="181">
        <v>30</v>
      </c>
      <c r="K169" s="174">
        <f t="shared" si="86"/>
        <v>2269.8000000000002</v>
      </c>
    </row>
    <row r="170" spans="2:11" ht="57" customHeight="1" thickBot="1" x14ac:dyDescent="0.3">
      <c r="B170" s="360" t="s">
        <v>80</v>
      </c>
      <c r="C170" s="361"/>
      <c r="D170" s="171">
        <v>13.57</v>
      </c>
      <c r="E170" s="171">
        <v>14.01</v>
      </c>
      <c r="F170" s="171">
        <v>14.44</v>
      </c>
      <c r="G170" s="171">
        <v>14.9</v>
      </c>
      <c r="H170" s="171">
        <v>15.37</v>
      </c>
      <c r="I170" s="149">
        <f t="shared" si="85"/>
        <v>72.289999999999992</v>
      </c>
      <c r="J170" s="181">
        <v>30</v>
      </c>
      <c r="K170" s="174">
        <f t="shared" si="86"/>
        <v>2168.6999999999998</v>
      </c>
    </row>
    <row r="171" spans="2:11" x14ac:dyDescent="0.25">
      <c r="B171" s="362" t="s">
        <v>81</v>
      </c>
      <c r="C171" s="356"/>
      <c r="D171" s="356"/>
      <c r="E171" s="356"/>
      <c r="F171" s="356"/>
      <c r="G171" s="356"/>
      <c r="H171" s="356"/>
      <c r="I171" s="356"/>
      <c r="J171" s="363"/>
      <c r="K171" s="364">
        <f>SUM(K164:K170)</f>
        <v>146375.67999999999</v>
      </c>
    </row>
    <row r="172" spans="2:11" ht="15.75" thickBot="1" x14ac:dyDescent="0.3">
      <c r="B172" s="366" t="s">
        <v>82</v>
      </c>
      <c r="C172" s="367"/>
      <c r="D172" s="367"/>
      <c r="E172" s="367"/>
      <c r="F172" s="367"/>
      <c r="G172" s="367"/>
      <c r="H172" s="367"/>
      <c r="I172" s="367"/>
      <c r="J172" s="368"/>
      <c r="K172" s="365"/>
    </row>
    <row r="173" spans="2:11" ht="16.5" thickTop="1" thickBot="1" x14ac:dyDescent="0.3">
      <c r="B173" s="353"/>
      <c r="C173" s="351" t="s">
        <v>83</v>
      </c>
      <c r="D173" s="351"/>
      <c r="E173" s="351"/>
      <c r="F173" s="351"/>
      <c r="G173" s="355"/>
      <c r="H173" s="355"/>
      <c r="I173" s="356"/>
      <c r="J173" s="357"/>
      <c r="K173" s="384">
        <f>(K171/K171)*35</f>
        <v>35</v>
      </c>
    </row>
    <row r="174" spans="2:11" ht="15.75" thickBot="1" x14ac:dyDescent="0.3">
      <c r="B174" s="354"/>
      <c r="C174" s="351" t="s">
        <v>85</v>
      </c>
      <c r="D174" s="351"/>
      <c r="E174" s="351"/>
      <c r="F174" s="351"/>
      <c r="G174" s="352"/>
      <c r="H174" s="352"/>
      <c r="I174" s="358"/>
      <c r="J174" s="359"/>
      <c r="K174" s="385"/>
    </row>
    <row r="175" spans="2:11" x14ac:dyDescent="0.25">
      <c r="B175" t="s">
        <v>125</v>
      </c>
      <c r="D175" s="153">
        <f>D164*14500*366</f>
        <v>79445790</v>
      </c>
      <c r="E175" s="153">
        <f>E164*14500*366</f>
        <v>81993150</v>
      </c>
      <c r="F175" s="153">
        <f>F164*14500*366</f>
        <v>84540510</v>
      </c>
      <c r="G175" s="153">
        <f>G164*14500*366</f>
        <v>87194010</v>
      </c>
      <c r="H175" s="153">
        <f>H164*14500*366</f>
        <v>89953650</v>
      </c>
      <c r="K175" s="115">
        <f>SUM(D175:H175)</f>
        <v>423127110</v>
      </c>
    </row>
    <row r="176" spans="2:11" x14ac:dyDescent="0.25">
      <c r="K176" s="115"/>
    </row>
  </sheetData>
  <mergeCells count="679">
    <mergeCell ref="B173:B174"/>
    <mergeCell ref="C173:F173"/>
    <mergeCell ref="G173:H173"/>
    <mergeCell ref="I173:J174"/>
    <mergeCell ref="K173:K174"/>
    <mergeCell ref="C174:F174"/>
    <mergeCell ref="G174:H174"/>
    <mergeCell ref="B164:C164"/>
    <mergeCell ref="B165:C165"/>
    <mergeCell ref="B166:C166"/>
    <mergeCell ref="B167:C167"/>
    <mergeCell ref="B168:C168"/>
    <mergeCell ref="B169:C169"/>
    <mergeCell ref="B170:C170"/>
    <mergeCell ref="B171:J171"/>
    <mergeCell ref="K171:K172"/>
    <mergeCell ref="B172:J172"/>
    <mergeCell ref="B159:H159"/>
    <mergeCell ref="B161:C163"/>
    <mergeCell ref="D161:H161"/>
    <mergeCell ref="J161:K161"/>
    <mergeCell ref="D162:D163"/>
    <mergeCell ref="E162:E163"/>
    <mergeCell ref="F162:F163"/>
    <mergeCell ref="G162:G163"/>
    <mergeCell ref="H162:H163"/>
    <mergeCell ref="I162:I163"/>
    <mergeCell ref="J162:J163"/>
    <mergeCell ref="V151:V152"/>
    <mergeCell ref="M152:U152"/>
    <mergeCell ref="M153:M154"/>
    <mergeCell ref="N153:Q153"/>
    <mergeCell ref="R153:S153"/>
    <mergeCell ref="T153:U154"/>
    <mergeCell ref="V153:V154"/>
    <mergeCell ref="N154:Q154"/>
    <mergeCell ref="R154:S154"/>
    <mergeCell ref="U141:V141"/>
    <mergeCell ref="O142:O143"/>
    <mergeCell ref="P142:P143"/>
    <mergeCell ref="Q142:Q143"/>
    <mergeCell ref="R142:R143"/>
    <mergeCell ref="S142:S143"/>
    <mergeCell ref="T142:T143"/>
    <mergeCell ref="U142:U143"/>
    <mergeCell ref="M144:N144"/>
    <mergeCell ref="B153:B154"/>
    <mergeCell ref="C153:F153"/>
    <mergeCell ref="G153:H153"/>
    <mergeCell ref="I153:J154"/>
    <mergeCell ref="K153:K154"/>
    <mergeCell ref="C154:F154"/>
    <mergeCell ref="G154:H154"/>
    <mergeCell ref="M139:S139"/>
    <mergeCell ref="M141:N143"/>
    <mergeCell ref="O141:S141"/>
    <mergeCell ref="M145:N145"/>
    <mergeCell ref="M146:N146"/>
    <mergeCell ref="M147:N147"/>
    <mergeCell ref="M148:N148"/>
    <mergeCell ref="M149:N149"/>
    <mergeCell ref="M150:N150"/>
    <mergeCell ref="M151:U151"/>
    <mergeCell ref="B144:C144"/>
    <mergeCell ref="B145:C145"/>
    <mergeCell ref="B146:C146"/>
    <mergeCell ref="B147:C147"/>
    <mergeCell ref="B148:C148"/>
    <mergeCell ref="B149:C149"/>
    <mergeCell ref="B150:C150"/>
    <mergeCell ref="B151:J151"/>
    <mergeCell ref="K151:K152"/>
    <mergeCell ref="B152:J152"/>
    <mergeCell ref="B139:H139"/>
    <mergeCell ref="B141:C143"/>
    <mergeCell ref="D141:H141"/>
    <mergeCell ref="J141:K141"/>
    <mergeCell ref="D142:D143"/>
    <mergeCell ref="E142:E143"/>
    <mergeCell ref="F142:F143"/>
    <mergeCell ref="G142:G143"/>
    <mergeCell ref="H142:H143"/>
    <mergeCell ref="I142:I143"/>
    <mergeCell ref="J142:J143"/>
    <mergeCell ref="X81:AD81"/>
    <mergeCell ref="AR81:AX81"/>
    <mergeCell ref="X83:Y85"/>
    <mergeCell ref="Z83:AD83"/>
    <mergeCell ref="AF83:AG83"/>
    <mergeCell ref="AR83:AS85"/>
    <mergeCell ref="AT83:AX83"/>
    <mergeCell ref="AZ83:BA83"/>
    <mergeCell ref="Z84:Z85"/>
    <mergeCell ref="AT84:AT85"/>
    <mergeCell ref="AA84:AA85"/>
    <mergeCell ref="AB84:AB85"/>
    <mergeCell ref="AC84:AC85"/>
    <mergeCell ref="AD84:AD85"/>
    <mergeCell ref="AE84:AE85"/>
    <mergeCell ref="AF84:AF85"/>
    <mergeCell ref="AU84:AU85"/>
    <mergeCell ref="AV84:AV85"/>
    <mergeCell ref="AW84:AW85"/>
    <mergeCell ref="AX84:AX85"/>
    <mergeCell ref="AY84:AY85"/>
    <mergeCell ref="AZ84:AZ85"/>
    <mergeCell ref="X86:Y86"/>
    <mergeCell ref="AR86:AS86"/>
    <mergeCell ref="X87:Y87"/>
    <mergeCell ref="AR87:AS87"/>
    <mergeCell ref="X88:Y88"/>
    <mergeCell ref="AR88:AS88"/>
    <mergeCell ref="X89:Y89"/>
    <mergeCell ref="AR89:AS89"/>
    <mergeCell ref="X90:Y90"/>
    <mergeCell ref="AR90:AS90"/>
    <mergeCell ref="BA95:BA96"/>
    <mergeCell ref="X91:Y91"/>
    <mergeCell ref="AR91:AS91"/>
    <mergeCell ref="X92:Y92"/>
    <mergeCell ref="AR92:AS92"/>
    <mergeCell ref="X93:AF93"/>
    <mergeCell ref="AG93:AG94"/>
    <mergeCell ref="AR93:AZ93"/>
    <mergeCell ref="BA93:BA94"/>
    <mergeCell ref="X94:AF94"/>
    <mergeCell ref="AR94:AZ94"/>
    <mergeCell ref="X95:X96"/>
    <mergeCell ref="Y95:AB95"/>
    <mergeCell ref="AC95:AD95"/>
    <mergeCell ref="AE95:AF96"/>
    <mergeCell ref="AG95:AG96"/>
    <mergeCell ref="AR95:AR96"/>
    <mergeCell ref="AS95:AV95"/>
    <mergeCell ref="AW95:AX95"/>
    <mergeCell ref="AY95:AZ96"/>
    <mergeCell ref="Y96:AB96"/>
    <mergeCell ref="AC96:AD96"/>
    <mergeCell ref="AS96:AV96"/>
    <mergeCell ref="AW96:AX96"/>
    <mergeCell ref="M111:N111"/>
    <mergeCell ref="M112:N112"/>
    <mergeCell ref="M113:U113"/>
    <mergeCell ref="V113:V114"/>
    <mergeCell ref="M114:U114"/>
    <mergeCell ref="M115:M116"/>
    <mergeCell ref="N115:Q115"/>
    <mergeCell ref="R115:S115"/>
    <mergeCell ref="T115:U116"/>
    <mergeCell ref="V115:V116"/>
    <mergeCell ref="N116:Q116"/>
    <mergeCell ref="R116:S116"/>
    <mergeCell ref="R104:R105"/>
    <mergeCell ref="S104:S105"/>
    <mergeCell ref="T104:T105"/>
    <mergeCell ref="U104:U105"/>
    <mergeCell ref="M106:N106"/>
    <mergeCell ref="M107:N107"/>
    <mergeCell ref="M108:N108"/>
    <mergeCell ref="M109:N109"/>
    <mergeCell ref="M110:N110"/>
    <mergeCell ref="V93:V94"/>
    <mergeCell ref="M94:U94"/>
    <mergeCell ref="M95:M96"/>
    <mergeCell ref="N95:Q95"/>
    <mergeCell ref="R95:S95"/>
    <mergeCell ref="T95:U96"/>
    <mergeCell ref="V95:V96"/>
    <mergeCell ref="N96:Q96"/>
    <mergeCell ref="R96:S96"/>
    <mergeCell ref="U83:V83"/>
    <mergeCell ref="O84:O85"/>
    <mergeCell ref="P84:P85"/>
    <mergeCell ref="Q84:Q85"/>
    <mergeCell ref="R84:R85"/>
    <mergeCell ref="S84:S85"/>
    <mergeCell ref="T84:T85"/>
    <mergeCell ref="U84:U85"/>
    <mergeCell ref="M86:N86"/>
    <mergeCell ref="B115:B116"/>
    <mergeCell ref="C115:F115"/>
    <mergeCell ref="G115:H115"/>
    <mergeCell ref="I115:J116"/>
    <mergeCell ref="K115:K116"/>
    <mergeCell ref="C116:F116"/>
    <mergeCell ref="G116:H116"/>
    <mergeCell ref="M81:S81"/>
    <mergeCell ref="M83:N85"/>
    <mergeCell ref="O83:S83"/>
    <mergeCell ref="M87:N87"/>
    <mergeCell ref="M88:N88"/>
    <mergeCell ref="M89:N89"/>
    <mergeCell ref="M90:N90"/>
    <mergeCell ref="M91:N91"/>
    <mergeCell ref="M92:N92"/>
    <mergeCell ref="M93:U93"/>
    <mergeCell ref="M101:S101"/>
    <mergeCell ref="M103:N105"/>
    <mergeCell ref="O103:S103"/>
    <mergeCell ref="U103:V103"/>
    <mergeCell ref="O104:O105"/>
    <mergeCell ref="P104:P105"/>
    <mergeCell ref="Q104:Q105"/>
    <mergeCell ref="B106:C106"/>
    <mergeCell ref="B107:C107"/>
    <mergeCell ref="B108:C108"/>
    <mergeCell ref="B109:C109"/>
    <mergeCell ref="B110:C110"/>
    <mergeCell ref="B111:C111"/>
    <mergeCell ref="B112:C112"/>
    <mergeCell ref="B113:J113"/>
    <mergeCell ref="K113:K114"/>
    <mergeCell ref="B114:J114"/>
    <mergeCell ref="B95:B96"/>
    <mergeCell ref="C95:F95"/>
    <mergeCell ref="G95:H95"/>
    <mergeCell ref="I95:J96"/>
    <mergeCell ref="K95:K96"/>
    <mergeCell ref="C96:F96"/>
    <mergeCell ref="G96:H96"/>
    <mergeCell ref="B101:H101"/>
    <mergeCell ref="B103:C105"/>
    <mergeCell ref="D103:H103"/>
    <mergeCell ref="J103:K103"/>
    <mergeCell ref="D104:D105"/>
    <mergeCell ref="E104:E105"/>
    <mergeCell ref="F104:F105"/>
    <mergeCell ref="G104:G105"/>
    <mergeCell ref="H104:H105"/>
    <mergeCell ref="I104:I105"/>
    <mergeCell ref="J104:J105"/>
    <mergeCell ref="B86:C86"/>
    <mergeCell ref="B87:C87"/>
    <mergeCell ref="B88:C88"/>
    <mergeCell ref="B89:C89"/>
    <mergeCell ref="B90:C90"/>
    <mergeCell ref="B91:C91"/>
    <mergeCell ref="B92:C92"/>
    <mergeCell ref="B93:J93"/>
    <mergeCell ref="K93:K94"/>
    <mergeCell ref="B94:J94"/>
    <mergeCell ref="B81:H81"/>
    <mergeCell ref="B83:C85"/>
    <mergeCell ref="D83:H83"/>
    <mergeCell ref="J83:K83"/>
    <mergeCell ref="D84:D85"/>
    <mergeCell ref="E84:E85"/>
    <mergeCell ref="F84:F85"/>
    <mergeCell ref="G84:G85"/>
    <mergeCell ref="H84:H85"/>
    <mergeCell ref="I84:I85"/>
    <mergeCell ref="J84:J85"/>
    <mergeCell ref="AR18:BA18"/>
    <mergeCell ref="BA14:BA15"/>
    <mergeCell ref="AR15:AZ15"/>
    <mergeCell ref="AR16:AR17"/>
    <mergeCell ref="AS16:AV16"/>
    <mergeCell ref="AW16:AX16"/>
    <mergeCell ref="AY16:AZ17"/>
    <mergeCell ref="BA16:BA17"/>
    <mergeCell ref="AW17:AX17"/>
    <mergeCell ref="AS17:AV17"/>
    <mergeCell ref="AR2:AX2"/>
    <mergeCell ref="AR4:AS6"/>
    <mergeCell ref="AT4:AX4"/>
    <mergeCell ref="AZ4:BA4"/>
    <mergeCell ref="AV5:AV6"/>
    <mergeCell ref="AW5:AW6"/>
    <mergeCell ref="AY5:AY6"/>
    <mergeCell ref="AZ5:AZ6"/>
    <mergeCell ref="AR14:AZ14"/>
    <mergeCell ref="AR7:AS7"/>
    <mergeCell ref="AT5:AT6"/>
    <mergeCell ref="AU5:AU6"/>
    <mergeCell ref="AX5:AX6"/>
    <mergeCell ref="AR10:AS10"/>
    <mergeCell ref="AR8:AS8"/>
    <mergeCell ref="B18:K18"/>
    <mergeCell ref="X18:AG18"/>
    <mergeCell ref="M2:V2"/>
    <mergeCell ref="M4:N6"/>
    <mergeCell ref="O4:S4"/>
    <mergeCell ref="U4:V4"/>
    <mergeCell ref="O5:O6"/>
    <mergeCell ref="P5:P6"/>
    <mergeCell ref="Q5:Q6"/>
    <mergeCell ref="C17:F17"/>
    <mergeCell ref="G17:H17"/>
    <mergeCell ref="Y17:AB17"/>
    <mergeCell ref="AC17:AD17"/>
    <mergeCell ref="Y16:AB16"/>
    <mergeCell ref="AC16:AD16"/>
    <mergeCell ref="AE16:AF17"/>
    <mergeCell ref="AG16:AG17"/>
    <mergeCell ref="B15:J15"/>
    <mergeCell ref="X15:AF15"/>
    <mergeCell ref="M18:V18"/>
    <mergeCell ref="M14:U14"/>
    <mergeCell ref="V14:V15"/>
    <mergeCell ref="M15:U15"/>
    <mergeCell ref="M16:M17"/>
    <mergeCell ref="X16:X17"/>
    <mergeCell ref="B14:J14"/>
    <mergeCell ref="K14:K15"/>
    <mergeCell ref="X14:AF14"/>
    <mergeCell ref="N16:Q16"/>
    <mergeCell ref="R16:S16"/>
    <mergeCell ref="T16:U17"/>
    <mergeCell ref="V16:V17"/>
    <mergeCell ref="N17:Q17"/>
    <mergeCell ref="R17:S17"/>
    <mergeCell ref="AG14:AG15"/>
    <mergeCell ref="M13:N13"/>
    <mergeCell ref="AR12:AS12"/>
    <mergeCell ref="B13:C13"/>
    <mergeCell ref="X13:Y13"/>
    <mergeCell ref="AR13:AS13"/>
    <mergeCell ref="B12:C12"/>
    <mergeCell ref="X12:Y12"/>
    <mergeCell ref="B11:C11"/>
    <mergeCell ref="X11:Y11"/>
    <mergeCell ref="AR11:AS11"/>
    <mergeCell ref="M11:N11"/>
    <mergeCell ref="M12:N12"/>
    <mergeCell ref="B9:C9"/>
    <mergeCell ref="X9:Y9"/>
    <mergeCell ref="AR9:AS9"/>
    <mergeCell ref="B8:C8"/>
    <mergeCell ref="X8:Y8"/>
    <mergeCell ref="M8:N8"/>
    <mergeCell ref="M9:N9"/>
    <mergeCell ref="M10:N10"/>
    <mergeCell ref="AA5:AA6"/>
    <mergeCell ref="AB5:AB6"/>
    <mergeCell ref="AC5:AC6"/>
    <mergeCell ref="AD5:AD6"/>
    <mergeCell ref="AE5:AE6"/>
    <mergeCell ref="AF5:AF6"/>
    <mergeCell ref="B2:K2"/>
    <mergeCell ref="X2:AD2"/>
    <mergeCell ref="B4:C6"/>
    <mergeCell ref="D4:H4"/>
    <mergeCell ref="J4:K4"/>
    <mergeCell ref="X4:Y6"/>
    <mergeCell ref="Z4:AD4"/>
    <mergeCell ref="AF4:AG4"/>
    <mergeCell ref="Z5:Z6"/>
    <mergeCell ref="J43:K43"/>
    <mergeCell ref="J44:J45"/>
    <mergeCell ref="B21:K21"/>
    <mergeCell ref="B7:C7"/>
    <mergeCell ref="X7:Y7"/>
    <mergeCell ref="D5:D6"/>
    <mergeCell ref="E5:E6"/>
    <mergeCell ref="F5:F6"/>
    <mergeCell ref="G5:G6"/>
    <mergeCell ref="H5:H6"/>
    <mergeCell ref="I5:I6"/>
    <mergeCell ref="J5:J6"/>
    <mergeCell ref="R5:R6"/>
    <mergeCell ref="S5:S6"/>
    <mergeCell ref="T5:T6"/>
    <mergeCell ref="U5:U6"/>
    <mergeCell ref="M7:N7"/>
    <mergeCell ref="B10:C10"/>
    <mergeCell ref="X10:Y10"/>
    <mergeCell ref="B16:B17"/>
    <mergeCell ref="C16:F16"/>
    <mergeCell ref="G16:H16"/>
    <mergeCell ref="I16:J17"/>
    <mergeCell ref="K16:K17"/>
    <mergeCell ref="B27:C27"/>
    <mergeCell ref="B28:C28"/>
    <mergeCell ref="B29:C29"/>
    <mergeCell ref="B30:C30"/>
    <mergeCell ref="B31:C31"/>
    <mergeCell ref="B33:J33"/>
    <mergeCell ref="B23:C25"/>
    <mergeCell ref="B26:C26"/>
    <mergeCell ref="B41:H41"/>
    <mergeCell ref="B32:C32"/>
    <mergeCell ref="B34:J34"/>
    <mergeCell ref="C36:F36"/>
    <mergeCell ref="G36:H36"/>
    <mergeCell ref="B37:K37"/>
    <mergeCell ref="B35:B36"/>
    <mergeCell ref="C35:F35"/>
    <mergeCell ref="K33:K34"/>
    <mergeCell ref="G35:H35"/>
    <mergeCell ref="I35:J36"/>
    <mergeCell ref="K35:K36"/>
    <mergeCell ref="D23:H23"/>
    <mergeCell ref="J23:K23"/>
    <mergeCell ref="D24:D25"/>
    <mergeCell ref="E24:E25"/>
    <mergeCell ref="B46:C46"/>
    <mergeCell ref="F44:F45"/>
    <mergeCell ref="G44:G45"/>
    <mergeCell ref="H44:H45"/>
    <mergeCell ref="I44:I45"/>
    <mergeCell ref="B47:C47"/>
    <mergeCell ref="D44:D45"/>
    <mergeCell ref="E44:E45"/>
    <mergeCell ref="B48:C48"/>
    <mergeCell ref="B43:C45"/>
    <mergeCell ref="D43:H43"/>
    <mergeCell ref="B49:C49"/>
    <mergeCell ref="B50:C50"/>
    <mergeCell ref="B51:C51"/>
    <mergeCell ref="B52:C52"/>
    <mergeCell ref="B53:J53"/>
    <mergeCell ref="B55:B56"/>
    <mergeCell ref="C55:F55"/>
    <mergeCell ref="K53:K54"/>
    <mergeCell ref="B54:J54"/>
    <mergeCell ref="G55:H55"/>
    <mergeCell ref="I55:J56"/>
    <mergeCell ref="K55:K56"/>
    <mergeCell ref="C56:F56"/>
    <mergeCell ref="G56:H56"/>
    <mergeCell ref="B75:B76"/>
    <mergeCell ref="C75:F75"/>
    <mergeCell ref="G75:H75"/>
    <mergeCell ref="I75:J76"/>
    <mergeCell ref="K75:K76"/>
    <mergeCell ref="C76:F76"/>
    <mergeCell ref="G76:H76"/>
    <mergeCell ref="B71:C71"/>
    <mergeCell ref="B72:C72"/>
    <mergeCell ref="B73:J73"/>
    <mergeCell ref="K73:K74"/>
    <mergeCell ref="B74:J74"/>
    <mergeCell ref="B66:C66"/>
    <mergeCell ref="B67:C67"/>
    <mergeCell ref="B68:C68"/>
    <mergeCell ref="B69:C69"/>
    <mergeCell ref="B70:C70"/>
    <mergeCell ref="B61:H61"/>
    <mergeCell ref="B63:C65"/>
    <mergeCell ref="D63:H63"/>
    <mergeCell ref="J63:K63"/>
    <mergeCell ref="D64:D65"/>
    <mergeCell ref="E64:E65"/>
    <mergeCell ref="F64:F65"/>
    <mergeCell ref="G64:G65"/>
    <mergeCell ref="H64:H65"/>
    <mergeCell ref="I64:I65"/>
    <mergeCell ref="J64:J65"/>
    <mergeCell ref="F24:F25"/>
    <mergeCell ref="G24:G25"/>
    <mergeCell ref="H24:H25"/>
    <mergeCell ref="I24:I25"/>
    <mergeCell ref="J24:J25"/>
    <mergeCell ref="M21:V21"/>
    <mergeCell ref="M23:N25"/>
    <mergeCell ref="O23:S23"/>
    <mergeCell ref="U23:V23"/>
    <mergeCell ref="O24:O25"/>
    <mergeCell ref="P24:P25"/>
    <mergeCell ref="Q24:Q25"/>
    <mergeCell ref="R24:R25"/>
    <mergeCell ref="S24:S25"/>
    <mergeCell ref="T24:T25"/>
    <mergeCell ref="U24:U25"/>
    <mergeCell ref="M35:M36"/>
    <mergeCell ref="N35:Q35"/>
    <mergeCell ref="R35:S35"/>
    <mergeCell ref="T35:U36"/>
    <mergeCell ref="V35:V36"/>
    <mergeCell ref="N36:Q36"/>
    <mergeCell ref="R36:S36"/>
    <mergeCell ref="M37:V37"/>
    <mergeCell ref="M26:N26"/>
    <mergeCell ref="M27:N27"/>
    <mergeCell ref="M28:N28"/>
    <mergeCell ref="M29:N29"/>
    <mergeCell ref="M30:N30"/>
    <mergeCell ref="M31:N31"/>
    <mergeCell ref="M32:N32"/>
    <mergeCell ref="M33:U33"/>
    <mergeCell ref="V33:V34"/>
    <mergeCell ref="M34:U34"/>
    <mergeCell ref="M51:N51"/>
    <mergeCell ref="M52:N52"/>
    <mergeCell ref="M53:U53"/>
    <mergeCell ref="V53:V54"/>
    <mergeCell ref="M54:U54"/>
    <mergeCell ref="M43:N45"/>
    <mergeCell ref="O43:S43"/>
    <mergeCell ref="U43:V43"/>
    <mergeCell ref="O44:O45"/>
    <mergeCell ref="P44:P45"/>
    <mergeCell ref="Q44:Q45"/>
    <mergeCell ref="R44:R45"/>
    <mergeCell ref="S44:S45"/>
    <mergeCell ref="T44:T45"/>
    <mergeCell ref="U44:U45"/>
    <mergeCell ref="M41:S41"/>
    <mergeCell ref="M61:S61"/>
    <mergeCell ref="M63:N65"/>
    <mergeCell ref="O63:S63"/>
    <mergeCell ref="U63:V63"/>
    <mergeCell ref="O64:O65"/>
    <mergeCell ref="P64:P65"/>
    <mergeCell ref="Q64:Q65"/>
    <mergeCell ref="R64:R65"/>
    <mergeCell ref="S64:S65"/>
    <mergeCell ref="T64:T65"/>
    <mergeCell ref="U64:U65"/>
    <mergeCell ref="M55:M56"/>
    <mergeCell ref="N55:Q55"/>
    <mergeCell ref="R55:S55"/>
    <mergeCell ref="T55:U56"/>
    <mergeCell ref="V55:V56"/>
    <mergeCell ref="N56:Q56"/>
    <mergeCell ref="R56:S56"/>
    <mergeCell ref="M46:N46"/>
    <mergeCell ref="M47:N47"/>
    <mergeCell ref="M48:N48"/>
    <mergeCell ref="M49:N49"/>
    <mergeCell ref="M50:N50"/>
    <mergeCell ref="M75:M76"/>
    <mergeCell ref="N75:Q75"/>
    <mergeCell ref="R75:S75"/>
    <mergeCell ref="T75:U76"/>
    <mergeCell ref="V75:V76"/>
    <mergeCell ref="N76:Q76"/>
    <mergeCell ref="R76:S76"/>
    <mergeCell ref="M66:N66"/>
    <mergeCell ref="M67:N67"/>
    <mergeCell ref="M68:N68"/>
    <mergeCell ref="M69:N69"/>
    <mergeCell ref="M70:N70"/>
    <mergeCell ref="M71:N71"/>
    <mergeCell ref="M72:N72"/>
    <mergeCell ref="M73:U73"/>
    <mergeCell ref="V73:V74"/>
    <mergeCell ref="M74:U74"/>
    <mergeCell ref="X26:Y26"/>
    <mergeCell ref="X27:Y27"/>
    <mergeCell ref="X28:Y28"/>
    <mergeCell ref="X29:Y29"/>
    <mergeCell ref="X30:Y30"/>
    <mergeCell ref="X21:AD21"/>
    <mergeCell ref="X23:Y25"/>
    <mergeCell ref="Z23:AD23"/>
    <mergeCell ref="AF23:AG23"/>
    <mergeCell ref="Z24:Z25"/>
    <mergeCell ref="AA24:AA25"/>
    <mergeCell ref="AB24:AB25"/>
    <mergeCell ref="AC24:AC25"/>
    <mergeCell ref="AD24:AD25"/>
    <mergeCell ref="AE24:AE25"/>
    <mergeCell ref="AF24:AF25"/>
    <mergeCell ref="X35:X36"/>
    <mergeCell ref="Y35:AB35"/>
    <mergeCell ref="AC35:AD35"/>
    <mergeCell ref="AE35:AF36"/>
    <mergeCell ref="AG35:AG36"/>
    <mergeCell ref="Y36:AB36"/>
    <mergeCell ref="AC36:AD36"/>
    <mergeCell ref="X31:Y31"/>
    <mergeCell ref="X32:Y32"/>
    <mergeCell ref="X33:AF33"/>
    <mergeCell ref="AG33:AG34"/>
    <mergeCell ref="X34:AF34"/>
    <mergeCell ref="X46:Y46"/>
    <mergeCell ref="X47:Y47"/>
    <mergeCell ref="X48:Y48"/>
    <mergeCell ref="X49:Y49"/>
    <mergeCell ref="X50:Y50"/>
    <mergeCell ref="X37:AG37"/>
    <mergeCell ref="X41:AD41"/>
    <mergeCell ref="X43:Y45"/>
    <mergeCell ref="Z43:AD43"/>
    <mergeCell ref="AF43:AG43"/>
    <mergeCell ref="Z44:Z45"/>
    <mergeCell ref="AA44:AA45"/>
    <mergeCell ref="AB44:AB45"/>
    <mergeCell ref="AC44:AC45"/>
    <mergeCell ref="AD44:AD45"/>
    <mergeCell ref="AE44:AE45"/>
    <mergeCell ref="AF44:AF45"/>
    <mergeCell ref="X55:X56"/>
    <mergeCell ref="Y55:AB55"/>
    <mergeCell ref="AC55:AD55"/>
    <mergeCell ref="AE55:AF56"/>
    <mergeCell ref="AG55:AG56"/>
    <mergeCell ref="Y56:AB56"/>
    <mergeCell ref="AC56:AD56"/>
    <mergeCell ref="X51:Y51"/>
    <mergeCell ref="X52:Y52"/>
    <mergeCell ref="X53:AF53"/>
    <mergeCell ref="AG53:AG54"/>
    <mergeCell ref="X54:AF54"/>
    <mergeCell ref="AR46:AS46"/>
    <mergeCell ref="AS56:AV56"/>
    <mergeCell ref="AW56:AX56"/>
    <mergeCell ref="AR55:AR56"/>
    <mergeCell ref="AS55:AV55"/>
    <mergeCell ref="AW55:AX55"/>
    <mergeCell ref="AY55:AZ56"/>
    <mergeCell ref="BA55:BA56"/>
    <mergeCell ref="AR54:AZ54"/>
    <mergeCell ref="AR53:AZ53"/>
    <mergeCell ref="BA53:BA54"/>
    <mergeCell ref="AR48:AS48"/>
    <mergeCell ref="AR49:AS49"/>
    <mergeCell ref="AR50:AS50"/>
    <mergeCell ref="AR51:AS51"/>
    <mergeCell ref="AR52:AS52"/>
    <mergeCell ref="AR47:AS47"/>
    <mergeCell ref="AR41:AX41"/>
    <mergeCell ref="AR43:AS45"/>
    <mergeCell ref="AT43:AX43"/>
    <mergeCell ref="AZ43:BA43"/>
    <mergeCell ref="AT44:AT45"/>
    <mergeCell ref="AU44:AU45"/>
    <mergeCell ref="AV44:AV45"/>
    <mergeCell ref="AW44:AW45"/>
    <mergeCell ref="AX44:AX45"/>
    <mergeCell ref="AY44:AY45"/>
    <mergeCell ref="AZ44:AZ45"/>
    <mergeCell ref="B120:H120"/>
    <mergeCell ref="M120:S120"/>
    <mergeCell ref="B122:C124"/>
    <mergeCell ref="D122:H122"/>
    <mergeCell ref="J122:K122"/>
    <mergeCell ref="M122:N124"/>
    <mergeCell ref="O122:S122"/>
    <mergeCell ref="U122:V122"/>
    <mergeCell ref="D123:D124"/>
    <mergeCell ref="E123:E124"/>
    <mergeCell ref="F123:F124"/>
    <mergeCell ref="G123:G124"/>
    <mergeCell ref="H123:H124"/>
    <mergeCell ref="I123:I124"/>
    <mergeCell ref="J123:J124"/>
    <mergeCell ref="O123:O124"/>
    <mergeCell ref="P123:P124"/>
    <mergeCell ref="Q123:Q124"/>
    <mergeCell ref="R123:R124"/>
    <mergeCell ref="S123:S124"/>
    <mergeCell ref="T123:T124"/>
    <mergeCell ref="U123:U124"/>
    <mergeCell ref="B125:C125"/>
    <mergeCell ref="M125:N125"/>
    <mergeCell ref="B126:C126"/>
    <mergeCell ref="M126:N126"/>
    <mergeCell ref="B127:C127"/>
    <mergeCell ref="M127:N127"/>
    <mergeCell ref="B128:C128"/>
    <mergeCell ref="M128:N128"/>
    <mergeCell ref="B129:C129"/>
    <mergeCell ref="M129:N129"/>
    <mergeCell ref="B130:C130"/>
    <mergeCell ref="M130:N130"/>
    <mergeCell ref="B131:C131"/>
    <mergeCell ref="M131:N131"/>
    <mergeCell ref="B132:J132"/>
    <mergeCell ref="K132:K133"/>
    <mergeCell ref="M132:U132"/>
    <mergeCell ref="V132:V133"/>
    <mergeCell ref="B133:J133"/>
    <mergeCell ref="M133:U133"/>
    <mergeCell ref="V134:V135"/>
    <mergeCell ref="C135:F135"/>
    <mergeCell ref="G135:H135"/>
    <mergeCell ref="N135:Q135"/>
    <mergeCell ref="R135:S135"/>
    <mergeCell ref="B134:B135"/>
    <mergeCell ref="C134:F134"/>
    <mergeCell ref="G134:H134"/>
    <mergeCell ref="I134:J135"/>
    <mergeCell ref="K134:K135"/>
    <mergeCell ref="M134:M135"/>
    <mergeCell ref="N134:Q134"/>
    <mergeCell ref="R134:S134"/>
    <mergeCell ref="T134:U135"/>
  </mergeCells>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V32"/>
  <sheetViews>
    <sheetView tabSelected="1" zoomScale="90" zoomScaleNormal="90" workbookViewId="0">
      <selection activeCell="B1" sqref="B1"/>
    </sheetView>
  </sheetViews>
  <sheetFormatPr defaultRowHeight="15" x14ac:dyDescent="0.25"/>
  <cols>
    <col min="1" max="1" width="6.140625" customWidth="1"/>
    <col min="11" max="11" width="12.28515625" bestFit="1" customWidth="1"/>
    <col min="12" max="12" width="4.42578125" customWidth="1"/>
    <col min="22" max="22" width="13.5703125" customWidth="1"/>
  </cols>
  <sheetData>
    <row r="1" spans="2:22" s="240" customFormat="1" x14ac:dyDescent="0.25">
      <c r="B1" s="215" t="s">
        <v>140</v>
      </c>
    </row>
    <row r="2" spans="2:22" ht="21.75" thickBot="1" x14ac:dyDescent="0.4">
      <c r="B2" s="421" t="s">
        <v>135</v>
      </c>
      <c r="C2" s="421"/>
      <c r="D2" s="421"/>
      <c r="E2" s="421"/>
      <c r="F2" s="421"/>
      <c r="G2" s="421"/>
      <c r="H2" s="421"/>
      <c r="I2" s="421"/>
      <c r="J2" s="421"/>
      <c r="K2" s="421"/>
      <c r="M2" s="421" t="s">
        <v>134</v>
      </c>
      <c r="N2" s="421"/>
      <c r="O2" s="421"/>
      <c r="P2" s="421"/>
      <c r="Q2" s="421"/>
      <c r="R2" s="421"/>
      <c r="S2" s="421"/>
      <c r="T2" s="421"/>
      <c r="U2" s="421"/>
      <c r="V2" s="421"/>
    </row>
    <row r="3" spans="2:22" ht="15.75" thickBot="1" x14ac:dyDescent="0.3">
      <c r="B3" s="399" t="s">
        <v>62</v>
      </c>
      <c r="C3" s="422"/>
      <c r="D3" s="423" t="s">
        <v>63</v>
      </c>
      <c r="E3" s="413"/>
      <c r="F3" s="413"/>
      <c r="G3" s="413"/>
      <c r="H3" s="424"/>
      <c r="I3" s="250" t="s">
        <v>64</v>
      </c>
      <c r="J3" s="425" t="s">
        <v>65</v>
      </c>
      <c r="K3" s="426"/>
      <c r="L3" s="249"/>
      <c r="M3" s="370" t="s">
        <v>62</v>
      </c>
      <c r="N3" s="371"/>
      <c r="O3" s="376" t="s">
        <v>63</v>
      </c>
      <c r="P3" s="351"/>
      <c r="Q3" s="351"/>
      <c r="R3" s="351"/>
      <c r="S3" s="377"/>
      <c r="T3" s="235" t="s">
        <v>64</v>
      </c>
      <c r="U3" s="378" t="s">
        <v>65</v>
      </c>
      <c r="V3" s="379"/>
    </row>
    <row r="4" spans="2:22" ht="24" x14ac:dyDescent="0.25">
      <c r="B4" s="392"/>
      <c r="C4" s="393"/>
      <c r="D4" s="397" t="s">
        <v>66</v>
      </c>
      <c r="E4" s="397" t="s">
        <v>67</v>
      </c>
      <c r="F4" s="399" t="s">
        <v>68</v>
      </c>
      <c r="G4" s="397" t="s">
        <v>69</v>
      </c>
      <c r="H4" s="397" t="s">
        <v>70</v>
      </c>
      <c r="I4" s="397"/>
      <c r="J4" s="397" t="s">
        <v>71</v>
      </c>
      <c r="K4" s="248" t="s">
        <v>72</v>
      </c>
      <c r="L4" s="249"/>
      <c r="M4" s="372"/>
      <c r="N4" s="373"/>
      <c r="O4" s="380" t="s">
        <v>66</v>
      </c>
      <c r="P4" s="380" t="s">
        <v>67</v>
      </c>
      <c r="Q4" s="370" t="s">
        <v>68</v>
      </c>
      <c r="R4" s="380" t="s">
        <v>69</v>
      </c>
      <c r="S4" s="380" t="s">
        <v>70</v>
      </c>
      <c r="T4" s="380"/>
      <c r="U4" s="380" t="s">
        <v>71</v>
      </c>
      <c r="V4" s="236" t="s">
        <v>72</v>
      </c>
    </row>
    <row r="5" spans="2:22" ht="23.25" customHeight="1" thickBot="1" x14ac:dyDescent="0.3">
      <c r="B5" s="394"/>
      <c r="C5" s="395"/>
      <c r="D5" s="398"/>
      <c r="E5" s="398"/>
      <c r="F5" s="394"/>
      <c r="G5" s="398"/>
      <c r="H5" s="398"/>
      <c r="I5" s="398"/>
      <c r="J5" s="398"/>
      <c r="K5" s="247" t="s">
        <v>73</v>
      </c>
      <c r="L5" s="249"/>
      <c r="M5" s="374"/>
      <c r="N5" s="375"/>
      <c r="O5" s="381"/>
      <c r="P5" s="381"/>
      <c r="Q5" s="374"/>
      <c r="R5" s="381"/>
      <c r="S5" s="381"/>
      <c r="T5" s="381"/>
      <c r="U5" s="381"/>
      <c r="V5" s="214" t="s">
        <v>73</v>
      </c>
    </row>
    <row r="6" spans="2:22" ht="54" customHeight="1" thickBot="1" x14ac:dyDescent="0.3">
      <c r="B6" s="386" t="s">
        <v>74</v>
      </c>
      <c r="C6" s="387"/>
      <c r="D6" s="217">
        <v>20.94</v>
      </c>
      <c r="E6" s="217">
        <v>21.591970169961844</v>
      </c>
      <c r="F6" s="217">
        <v>22.238512660423172</v>
      </c>
      <c r="G6" s="217">
        <v>22.915377731529656</v>
      </c>
      <c r="H6" s="217">
        <v>23.618994103364553</v>
      </c>
      <c r="I6" s="243">
        <v>111.30485466527924</v>
      </c>
      <c r="J6" s="246">
        <v>1406</v>
      </c>
      <c r="K6" s="238">
        <v>156494.62565938261</v>
      </c>
      <c r="L6" s="249"/>
      <c r="M6" s="360" t="s">
        <v>74</v>
      </c>
      <c r="N6" s="361"/>
      <c r="O6" s="217">
        <v>23.3</v>
      </c>
      <c r="P6" s="217">
        <v>23.29</v>
      </c>
      <c r="Q6" s="241">
        <v>23.92</v>
      </c>
      <c r="R6" s="217">
        <v>24.61</v>
      </c>
      <c r="S6" s="241">
        <v>25.44</v>
      </c>
      <c r="T6" s="231">
        <v>120.56</v>
      </c>
      <c r="U6" s="230">
        <v>1406</v>
      </c>
      <c r="V6" s="242">
        <v>169507.36000000002</v>
      </c>
    </row>
    <row r="7" spans="2:22" ht="62.25" customHeight="1" thickBot="1" x14ac:dyDescent="0.3">
      <c r="B7" s="386" t="s">
        <v>75</v>
      </c>
      <c r="C7" s="387"/>
      <c r="D7" s="217">
        <v>21.91</v>
      </c>
      <c r="E7" s="217">
        <v>22.59</v>
      </c>
      <c r="F7" s="217">
        <v>23.27</v>
      </c>
      <c r="G7" s="217">
        <v>23.97</v>
      </c>
      <c r="H7" s="217">
        <v>24.71</v>
      </c>
      <c r="I7" s="243">
        <v>116.44999999999999</v>
      </c>
      <c r="J7" s="246">
        <v>150</v>
      </c>
      <c r="K7" s="238">
        <v>17467.5</v>
      </c>
      <c r="L7" s="249"/>
      <c r="M7" s="360" t="s">
        <v>75</v>
      </c>
      <c r="N7" s="361"/>
      <c r="O7" s="217">
        <v>23.72</v>
      </c>
      <c r="P7" s="217">
        <v>23.72</v>
      </c>
      <c r="Q7" s="241">
        <v>24.36</v>
      </c>
      <c r="R7" s="217">
        <v>25.06</v>
      </c>
      <c r="S7" s="241">
        <v>25.9</v>
      </c>
      <c r="T7" s="231">
        <v>122.75999999999999</v>
      </c>
      <c r="U7" s="230">
        <v>150</v>
      </c>
      <c r="V7" s="242">
        <v>18414</v>
      </c>
    </row>
    <row r="8" spans="2:22" ht="62.25" customHeight="1" thickBot="1" x14ac:dyDescent="0.3">
      <c r="B8" s="386" t="s">
        <v>76</v>
      </c>
      <c r="C8" s="387"/>
      <c r="D8" s="217">
        <v>23.09</v>
      </c>
      <c r="E8" s="217">
        <v>23.81</v>
      </c>
      <c r="F8" s="217">
        <v>24.52</v>
      </c>
      <c r="G8" s="217">
        <v>25.26</v>
      </c>
      <c r="H8" s="217">
        <v>26.04</v>
      </c>
      <c r="I8" s="243">
        <v>122.72</v>
      </c>
      <c r="J8" s="246">
        <v>30</v>
      </c>
      <c r="K8" s="238">
        <v>3681.6</v>
      </c>
      <c r="L8" s="249"/>
      <c r="M8" s="360" t="s">
        <v>76</v>
      </c>
      <c r="N8" s="361"/>
      <c r="O8" s="217">
        <v>24.56</v>
      </c>
      <c r="P8" s="217">
        <v>24.55</v>
      </c>
      <c r="Q8" s="241">
        <v>25.21</v>
      </c>
      <c r="R8" s="217">
        <v>25.94</v>
      </c>
      <c r="S8" s="241">
        <v>26.82</v>
      </c>
      <c r="T8" s="231">
        <v>127.07999999999998</v>
      </c>
      <c r="U8" s="230">
        <v>30</v>
      </c>
      <c r="V8" s="242">
        <v>3812.3999999999996</v>
      </c>
    </row>
    <row r="9" spans="2:22" ht="62.25" customHeight="1" thickBot="1" x14ac:dyDescent="0.3">
      <c r="B9" s="386" t="s">
        <v>77</v>
      </c>
      <c r="C9" s="387"/>
      <c r="D9" s="217">
        <v>24.41</v>
      </c>
      <c r="E9" s="217">
        <v>25.162776607700316</v>
      </c>
      <c r="F9" s="217">
        <v>25.917889365244545</v>
      </c>
      <c r="G9" s="217">
        <v>26.70657190426639</v>
      </c>
      <c r="H9" s="217">
        <v>27.527165619146722</v>
      </c>
      <c r="I9" s="243">
        <v>129.72440349635798</v>
      </c>
      <c r="J9" s="246">
        <v>30</v>
      </c>
      <c r="K9" s="238">
        <v>3891.7321048907393</v>
      </c>
      <c r="L9" s="249"/>
      <c r="M9" s="360" t="s">
        <v>77</v>
      </c>
      <c r="N9" s="361"/>
      <c r="O9" s="217">
        <v>25.49</v>
      </c>
      <c r="P9" s="217">
        <v>25.48</v>
      </c>
      <c r="Q9" s="241">
        <v>26.18</v>
      </c>
      <c r="R9" s="217">
        <v>26.94</v>
      </c>
      <c r="S9" s="241">
        <v>27.85</v>
      </c>
      <c r="T9" s="231">
        <v>131.94</v>
      </c>
      <c r="U9" s="230">
        <v>30</v>
      </c>
      <c r="V9" s="242">
        <v>3958.2</v>
      </c>
    </row>
    <row r="10" spans="2:22" ht="54" customHeight="1" thickBot="1" x14ac:dyDescent="0.3">
      <c r="B10" s="386" t="s">
        <v>78</v>
      </c>
      <c r="C10" s="387"/>
      <c r="D10" s="217">
        <v>20.837481997918836</v>
      </c>
      <c r="E10" s="217">
        <v>21.481371945889698</v>
      </c>
      <c r="F10" s="217">
        <v>22.126083413111342</v>
      </c>
      <c r="G10" s="217">
        <v>22.796784183142563</v>
      </c>
      <c r="H10" s="217">
        <v>23.499463350676379</v>
      </c>
      <c r="I10" s="243">
        <v>110.74118489073882</v>
      </c>
      <c r="J10" s="246">
        <v>150</v>
      </c>
      <c r="K10" s="238">
        <v>16611.177733610824</v>
      </c>
      <c r="L10" s="249"/>
      <c r="M10" s="360" t="s">
        <v>78</v>
      </c>
      <c r="N10" s="361"/>
      <c r="O10" s="217">
        <v>22.89</v>
      </c>
      <c r="P10" s="217">
        <v>22.89</v>
      </c>
      <c r="Q10" s="241">
        <v>23.51</v>
      </c>
      <c r="R10" s="217">
        <v>24.19</v>
      </c>
      <c r="S10" s="241">
        <v>25</v>
      </c>
      <c r="T10" s="231">
        <v>118.48</v>
      </c>
      <c r="U10" s="230">
        <v>150</v>
      </c>
      <c r="V10" s="242">
        <v>17772</v>
      </c>
    </row>
    <row r="11" spans="2:22" ht="54" customHeight="1" thickBot="1" x14ac:dyDescent="0.3">
      <c r="B11" s="386" t="s">
        <v>79</v>
      </c>
      <c r="C11" s="387"/>
      <c r="D11" s="217">
        <v>19.87</v>
      </c>
      <c r="E11" s="217">
        <v>20.49</v>
      </c>
      <c r="F11" s="217">
        <v>21.1</v>
      </c>
      <c r="G11" s="217">
        <v>21.74</v>
      </c>
      <c r="H11" s="217">
        <v>22.41</v>
      </c>
      <c r="I11" s="243">
        <v>105.61</v>
      </c>
      <c r="J11" s="246">
        <v>30</v>
      </c>
      <c r="K11" s="238">
        <v>3168.3</v>
      </c>
      <c r="L11" s="249"/>
      <c r="M11" s="360" t="s">
        <v>79</v>
      </c>
      <c r="N11" s="361"/>
      <c r="O11" s="217">
        <v>22.08</v>
      </c>
      <c r="P11" s="217">
        <v>22.07</v>
      </c>
      <c r="Q11" s="241">
        <v>22.67</v>
      </c>
      <c r="R11" s="217">
        <v>23.33</v>
      </c>
      <c r="S11" s="241">
        <v>24.12</v>
      </c>
      <c r="T11" s="231">
        <v>114.27</v>
      </c>
      <c r="U11" s="230">
        <v>30</v>
      </c>
      <c r="V11" s="242">
        <v>3428.1</v>
      </c>
    </row>
    <row r="12" spans="2:22" ht="54" customHeight="1" thickBot="1" x14ac:dyDescent="0.3">
      <c r="B12" s="386" t="s">
        <v>80</v>
      </c>
      <c r="C12" s="387"/>
      <c r="D12" s="217">
        <v>18.989999999999998</v>
      </c>
      <c r="E12" s="217">
        <v>19.579999999999998</v>
      </c>
      <c r="F12" s="217">
        <v>20.16</v>
      </c>
      <c r="G12" s="217">
        <v>20.78</v>
      </c>
      <c r="H12" s="217">
        <v>21.41</v>
      </c>
      <c r="I12" s="243">
        <v>100.91999999999999</v>
      </c>
      <c r="J12" s="246">
        <v>30</v>
      </c>
      <c r="K12" s="238">
        <v>3027.5999999999995</v>
      </c>
      <c r="L12" s="249"/>
      <c r="M12" s="360" t="s">
        <v>80</v>
      </c>
      <c r="N12" s="361"/>
      <c r="O12" s="217">
        <v>21.34</v>
      </c>
      <c r="P12" s="217">
        <v>21.33</v>
      </c>
      <c r="Q12" s="241">
        <v>21.91</v>
      </c>
      <c r="R12" s="217">
        <v>22.55</v>
      </c>
      <c r="S12" s="241">
        <v>23.31</v>
      </c>
      <c r="T12" s="231">
        <v>110.44</v>
      </c>
      <c r="U12" s="230">
        <v>30</v>
      </c>
      <c r="V12" s="242">
        <v>3313.2</v>
      </c>
    </row>
    <row r="13" spans="2:22" ht="22.5" customHeight="1" x14ac:dyDescent="0.25">
      <c r="B13" s="405" t="s">
        <v>81</v>
      </c>
      <c r="C13" s="406"/>
      <c r="D13" s="406"/>
      <c r="E13" s="406"/>
      <c r="F13" s="406"/>
      <c r="G13" s="406"/>
      <c r="H13" s="406"/>
      <c r="I13" s="406"/>
      <c r="J13" s="407"/>
      <c r="K13" s="408">
        <v>204342.53549788418</v>
      </c>
      <c r="L13" s="249"/>
      <c r="M13" s="362" t="s">
        <v>81</v>
      </c>
      <c r="N13" s="356"/>
      <c r="O13" s="356"/>
      <c r="P13" s="356"/>
      <c r="Q13" s="356"/>
      <c r="R13" s="356"/>
      <c r="S13" s="356"/>
      <c r="T13" s="356"/>
      <c r="U13" s="363"/>
      <c r="V13" s="427">
        <v>220205.26000000004</v>
      </c>
    </row>
    <row r="14" spans="2:22" ht="22.5" customHeight="1" thickBot="1" x14ac:dyDescent="0.3">
      <c r="B14" s="400" t="s">
        <v>82</v>
      </c>
      <c r="C14" s="401"/>
      <c r="D14" s="401"/>
      <c r="E14" s="401"/>
      <c r="F14" s="401"/>
      <c r="G14" s="401"/>
      <c r="H14" s="401"/>
      <c r="I14" s="401"/>
      <c r="J14" s="402"/>
      <c r="K14" s="409"/>
      <c r="L14" s="245"/>
      <c r="M14" s="366" t="s">
        <v>82</v>
      </c>
      <c r="N14" s="367"/>
      <c r="O14" s="367"/>
      <c r="P14" s="367"/>
      <c r="Q14" s="367"/>
      <c r="R14" s="367"/>
      <c r="S14" s="367"/>
      <c r="T14" s="367"/>
      <c r="U14" s="368"/>
      <c r="V14" s="428"/>
    </row>
    <row r="15" spans="2:22" ht="25.5" customHeight="1" thickTop="1" thickBot="1" x14ac:dyDescent="0.3">
      <c r="B15" s="403"/>
      <c r="C15" s="413" t="s">
        <v>83</v>
      </c>
      <c r="D15" s="413"/>
      <c r="E15" s="413"/>
      <c r="F15" s="413"/>
      <c r="G15" s="415"/>
      <c r="H15" s="415"/>
      <c r="I15" s="406"/>
      <c r="J15" s="416"/>
      <c r="K15" s="419">
        <f>(K13/K13)*35</f>
        <v>35</v>
      </c>
      <c r="L15" s="245"/>
      <c r="M15" s="353"/>
      <c r="N15" s="351" t="s">
        <v>83</v>
      </c>
      <c r="O15" s="351"/>
      <c r="P15" s="351"/>
      <c r="Q15" s="351"/>
      <c r="R15" s="355"/>
      <c r="S15" s="355"/>
      <c r="T15" s="356"/>
      <c r="U15" s="357"/>
      <c r="V15" s="429">
        <v>32.478737076607274</v>
      </c>
    </row>
    <row r="16" spans="2:22" ht="25.5" customHeight="1" thickBot="1" x14ac:dyDescent="0.3">
      <c r="B16" s="404"/>
      <c r="C16" s="413" t="s">
        <v>85</v>
      </c>
      <c r="D16" s="413"/>
      <c r="E16" s="413"/>
      <c r="F16" s="413"/>
      <c r="G16" s="414"/>
      <c r="H16" s="414"/>
      <c r="I16" s="417"/>
      <c r="J16" s="418"/>
      <c r="K16" s="420"/>
      <c r="L16" s="245"/>
      <c r="M16" s="354"/>
      <c r="N16" s="351" t="s">
        <v>85</v>
      </c>
      <c r="O16" s="351"/>
      <c r="P16" s="351"/>
      <c r="Q16" s="351"/>
      <c r="R16" s="352"/>
      <c r="S16" s="352"/>
      <c r="T16" s="358"/>
      <c r="U16" s="359"/>
      <c r="V16" s="430"/>
    </row>
    <row r="17" spans="2:22" ht="45.75" customHeight="1" thickBot="1" x14ac:dyDescent="0.3">
      <c r="B17" s="410" t="s">
        <v>86</v>
      </c>
      <c r="C17" s="411"/>
      <c r="D17" s="411"/>
      <c r="E17" s="411"/>
      <c r="F17" s="411"/>
      <c r="G17" s="411"/>
      <c r="H17" s="411"/>
      <c r="I17" s="411"/>
      <c r="J17" s="411"/>
      <c r="K17" s="412"/>
      <c r="L17" s="245"/>
      <c r="M17" s="410" t="s">
        <v>86</v>
      </c>
      <c r="N17" s="411"/>
      <c r="O17" s="411"/>
      <c r="P17" s="411"/>
      <c r="Q17" s="411"/>
      <c r="R17" s="411"/>
      <c r="S17" s="411"/>
      <c r="T17" s="411"/>
      <c r="U17" s="411"/>
      <c r="V17" s="412"/>
    </row>
    <row r="18" spans="2:22" x14ac:dyDescent="0.25">
      <c r="B18" s="249"/>
      <c r="C18" s="249"/>
      <c r="D18" s="249"/>
      <c r="E18" s="249"/>
      <c r="F18" s="249"/>
      <c r="G18" s="249"/>
      <c r="H18" s="249"/>
      <c r="I18" s="249"/>
      <c r="J18" s="249"/>
      <c r="K18" s="249"/>
      <c r="L18" s="245"/>
    </row>
    <row r="19" spans="2:22" ht="15.75" thickBot="1" x14ac:dyDescent="0.3"/>
    <row r="20" spans="2:22" ht="21.75" thickBot="1" x14ac:dyDescent="0.4">
      <c r="B20" s="389" t="s">
        <v>135</v>
      </c>
      <c r="C20" s="390"/>
      <c r="D20" s="390"/>
      <c r="E20" s="390"/>
      <c r="F20" s="390"/>
      <c r="G20" s="390"/>
      <c r="H20" s="391"/>
      <c r="I20" s="287"/>
      <c r="J20" s="287"/>
      <c r="K20" s="287"/>
      <c r="M20" s="389" t="s">
        <v>134</v>
      </c>
      <c r="N20" s="390"/>
      <c r="O20" s="390"/>
      <c r="P20" s="390"/>
      <c r="Q20" s="390"/>
      <c r="R20" s="390"/>
      <c r="S20" s="391"/>
    </row>
    <row r="21" spans="2:22" s="268" customFormat="1" ht="21.75" thickBot="1" x14ac:dyDescent="0.4">
      <c r="B21" s="389" t="s">
        <v>154</v>
      </c>
      <c r="C21" s="390"/>
      <c r="D21" s="390"/>
      <c r="E21" s="390"/>
      <c r="F21" s="390"/>
      <c r="G21" s="390"/>
      <c r="H21" s="391"/>
      <c r="I21" s="287"/>
      <c r="J21" s="287"/>
      <c r="K21" s="287"/>
      <c r="M21" s="389" t="s">
        <v>154</v>
      </c>
      <c r="N21" s="390"/>
      <c r="O21" s="390"/>
      <c r="P21" s="390"/>
      <c r="Q21" s="390"/>
      <c r="R21" s="390"/>
      <c r="S21" s="391"/>
    </row>
    <row r="22" spans="2:22" ht="15.75" customHeight="1" thickBot="1" x14ac:dyDescent="0.3">
      <c r="B22" s="392" t="s">
        <v>62</v>
      </c>
      <c r="C22" s="393"/>
      <c r="D22" s="394" t="s">
        <v>63</v>
      </c>
      <c r="E22" s="396"/>
      <c r="F22" s="396"/>
      <c r="G22" s="396"/>
      <c r="H22" s="395"/>
      <c r="M22" s="392" t="s">
        <v>62</v>
      </c>
      <c r="N22" s="393"/>
      <c r="O22" s="394" t="s">
        <v>63</v>
      </c>
      <c r="P22" s="396"/>
      <c r="Q22" s="396"/>
      <c r="R22" s="396"/>
      <c r="S22" s="395"/>
    </row>
    <row r="23" spans="2:22" ht="15" customHeight="1" x14ac:dyDescent="0.25">
      <c r="B23" s="392"/>
      <c r="C23" s="393"/>
      <c r="D23" s="397" t="s">
        <v>66</v>
      </c>
      <c r="E23" s="397" t="s">
        <v>67</v>
      </c>
      <c r="F23" s="399" t="s">
        <v>68</v>
      </c>
      <c r="G23" s="397" t="s">
        <v>69</v>
      </c>
      <c r="H23" s="397" t="s">
        <v>70</v>
      </c>
      <c r="M23" s="392"/>
      <c r="N23" s="393"/>
      <c r="O23" s="397" t="s">
        <v>66</v>
      </c>
      <c r="P23" s="397" t="s">
        <v>67</v>
      </c>
      <c r="Q23" s="399" t="s">
        <v>68</v>
      </c>
      <c r="R23" s="397" t="s">
        <v>69</v>
      </c>
      <c r="S23" s="397" t="s">
        <v>70</v>
      </c>
    </row>
    <row r="24" spans="2:22" ht="15.75" thickBot="1" x14ac:dyDescent="0.3">
      <c r="B24" s="394"/>
      <c r="C24" s="395"/>
      <c r="D24" s="398"/>
      <c r="E24" s="398"/>
      <c r="F24" s="394"/>
      <c r="G24" s="398"/>
      <c r="H24" s="398"/>
      <c r="K24" s="293"/>
      <c r="L24" s="293"/>
      <c r="M24" s="394"/>
      <c r="N24" s="395"/>
      <c r="O24" s="398"/>
      <c r="P24" s="398"/>
      <c r="Q24" s="394"/>
      <c r="R24" s="398"/>
      <c r="S24" s="398"/>
    </row>
    <row r="25" spans="2:22" ht="52.5" customHeight="1" thickBot="1" x14ac:dyDescent="0.3">
      <c r="B25" s="386" t="s">
        <v>160</v>
      </c>
      <c r="C25" s="387"/>
      <c r="D25" s="288">
        <v>2.82</v>
      </c>
      <c r="E25" s="289">
        <v>2.88</v>
      </c>
      <c r="F25" s="289">
        <v>2.94</v>
      </c>
      <c r="G25" s="289">
        <v>3</v>
      </c>
      <c r="H25" s="289">
        <v>3.05</v>
      </c>
      <c r="K25" s="292"/>
      <c r="L25" s="293"/>
      <c r="M25" s="386" t="s">
        <v>160</v>
      </c>
      <c r="N25" s="387"/>
      <c r="O25" s="288">
        <v>1.54</v>
      </c>
      <c r="P25" s="289">
        <v>1.53</v>
      </c>
      <c r="Q25" s="289">
        <v>1.57</v>
      </c>
      <c r="R25" s="289">
        <v>1.61</v>
      </c>
      <c r="S25" s="289">
        <v>1.67</v>
      </c>
    </row>
    <row r="26" spans="2:22" ht="64.5" customHeight="1" thickBot="1" x14ac:dyDescent="0.3">
      <c r="B26" s="386" t="s">
        <v>155</v>
      </c>
      <c r="C26" s="387"/>
      <c r="D26" s="290">
        <v>2.9</v>
      </c>
      <c r="E26" s="291">
        <v>2.95</v>
      </c>
      <c r="F26" s="291">
        <v>3.02</v>
      </c>
      <c r="G26" s="291">
        <v>3.07</v>
      </c>
      <c r="H26" s="291">
        <v>3.13</v>
      </c>
      <c r="K26" s="388"/>
      <c r="L26" s="388"/>
      <c r="M26" s="386" t="s">
        <v>155</v>
      </c>
      <c r="N26" s="387"/>
      <c r="O26" s="290">
        <v>1.54</v>
      </c>
      <c r="P26" s="291">
        <v>1.52</v>
      </c>
      <c r="Q26" s="291">
        <v>1.56</v>
      </c>
      <c r="R26" s="291">
        <v>1.61</v>
      </c>
      <c r="S26" s="291">
        <v>1.66</v>
      </c>
    </row>
    <row r="27" spans="2:22" ht="64.5" customHeight="1" thickBot="1" x14ac:dyDescent="0.3">
      <c r="B27" s="386" t="s">
        <v>156</v>
      </c>
      <c r="C27" s="387"/>
      <c r="D27" s="290">
        <v>3.05</v>
      </c>
      <c r="E27" s="291">
        <v>3.11</v>
      </c>
      <c r="F27" s="291">
        <v>3.18</v>
      </c>
      <c r="G27" s="291">
        <v>3.24</v>
      </c>
      <c r="H27" s="291">
        <v>3.3</v>
      </c>
      <c r="K27" s="388"/>
      <c r="L27" s="388"/>
      <c r="M27" s="386" t="s">
        <v>156</v>
      </c>
      <c r="N27" s="387"/>
      <c r="O27" s="290">
        <v>1.52</v>
      </c>
      <c r="P27" s="291">
        <v>1.51</v>
      </c>
      <c r="Q27" s="291">
        <v>1.55</v>
      </c>
      <c r="R27" s="291">
        <v>1.59</v>
      </c>
      <c r="S27" s="291">
        <v>1.64</v>
      </c>
    </row>
    <row r="28" spans="2:22" ht="64.5" customHeight="1" thickBot="1" x14ac:dyDescent="0.3">
      <c r="B28" s="386" t="s">
        <v>157</v>
      </c>
      <c r="C28" s="387"/>
      <c r="D28" s="290">
        <v>3.22</v>
      </c>
      <c r="E28" s="291">
        <v>3.29</v>
      </c>
      <c r="F28" s="291">
        <v>3.36</v>
      </c>
      <c r="G28" s="291">
        <v>3.43</v>
      </c>
      <c r="H28" s="291">
        <v>3.49</v>
      </c>
      <c r="K28" s="388"/>
      <c r="L28" s="388"/>
      <c r="M28" s="386" t="s">
        <v>157</v>
      </c>
      <c r="N28" s="387"/>
      <c r="O28" s="290">
        <v>1.51</v>
      </c>
      <c r="P28" s="291">
        <v>1.5</v>
      </c>
      <c r="Q28" s="291">
        <v>1.54</v>
      </c>
      <c r="R28" s="291">
        <v>1.58</v>
      </c>
      <c r="S28" s="291">
        <v>1.63</v>
      </c>
    </row>
    <row r="29" spans="2:22" ht="64.5" customHeight="1" thickBot="1" x14ac:dyDescent="0.3">
      <c r="B29" s="386" t="s">
        <v>158</v>
      </c>
      <c r="C29" s="387"/>
      <c r="D29" s="290">
        <v>2.75</v>
      </c>
      <c r="E29" s="291">
        <v>2.81</v>
      </c>
      <c r="F29" s="291">
        <v>2.86</v>
      </c>
      <c r="G29" s="291">
        <v>2.93</v>
      </c>
      <c r="H29" s="291">
        <v>2.98</v>
      </c>
      <c r="K29" s="388"/>
      <c r="L29" s="388"/>
      <c r="M29" s="386" t="s">
        <v>158</v>
      </c>
      <c r="N29" s="387"/>
      <c r="O29" s="290">
        <v>1.55</v>
      </c>
      <c r="P29" s="291">
        <v>1.54</v>
      </c>
      <c r="Q29" s="291">
        <v>1.58</v>
      </c>
      <c r="R29" s="291">
        <v>1.62</v>
      </c>
      <c r="S29" s="291">
        <v>1.68</v>
      </c>
    </row>
    <row r="30" spans="2:22" ht="64.5" customHeight="1" thickBot="1" x14ac:dyDescent="0.3">
      <c r="B30" s="386" t="s">
        <v>159</v>
      </c>
      <c r="C30" s="387"/>
      <c r="D30" s="290">
        <v>2.62</v>
      </c>
      <c r="E30" s="291">
        <v>2.68</v>
      </c>
      <c r="F30" s="291">
        <v>2.73</v>
      </c>
      <c r="G30" s="291">
        <v>2.78</v>
      </c>
      <c r="H30" s="291">
        <v>2.84</v>
      </c>
      <c r="K30" s="388"/>
      <c r="L30" s="388"/>
      <c r="M30" s="386" t="s">
        <v>159</v>
      </c>
      <c r="N30" s="387"/>
      <c r="O30" s="290">
        <v>1.7</v>
      </c>
      <c r="P30" s="291">
        <v>1.69</v>
      </c>
      <c r="Q30" s="291">
        <v>1.73</v>
      </c>
      <c r="R30" s="291">
        <v>1.78</v>
      </c>
      <c r="S30" s="291">
        <v>1.84</v>
      </c>
    </row>
    <row r="31" spans="2:22" ht="63.75" customHeight="1" thickBot="1" x14ac:dyDescent="0.3">
      <c r="B31" s="386" t="s">
        <v>161</v>
      </c>
      <c r="C31" s="387"/>
      <c r="D31" s="290">
        <v>2.5099999999999998</v>
      </c>
      <c r="E31" s="291">
        <v>2.56</v>
      </c>
      <c r="F31" s="291">
        <v>2.61</v>
      </c>
      <c r="G31" s="291">
        <v>2.67</v>
      </c>
      <c r="H31" s="291">
        <v>2.71</v>
      </c>
      <c r="K31" s="388"/>
      <c r="L31" s="388"/>
      <c r="M31" s="386" t="s">
        <v>161</v>
      </c>
      <c r="N31" s="387"/>
      <c r="O31" s="290">
        <v>1.57</v>
      </c>
      <c r="P31" s="291">
        <v>1.56</v>
      </c>
      <c r="Q31" s="291">
        <v>1.6</v>
      </c>
      <c r="R31" s="291">
        <v>1.65</v>
      </c>
      <c r="S31" s="291">
        <v>1.7</v>
      </c>
    </row>
    <row r="32" spans="2:22" ht="111" customHeight="1" x14ac:dyDescent="0.25">
      <c r="K32" s="388"/>
      <c r="L32" s="388"/>
    </row>
  </sheetData>
  <mergeCells count="97">
    <mergeCell ref="B20:H20"/>
    <mergeCell ref="B30:C30"/>
    <mergeCell ref="B31:C31"/>
    <mergeCell ref="B25:C25"/>
    <mergeCell ref="B26:C26"/>
    <mergeCell ref="B27:C27"/>
    <mergeCell ref="B28:C28"/>
    <mergeCell ref="B29:C29"/>
    <mergeCell ref="E23:E24"/>
    <mergeCell ref="F23:F24"/>
    <mergeCell ref="G23:G24"/>
    <mergeCell ref="H23:H24"/>
    <mergeCell ref="B21:H21"/>
    <mergeCell ref="M15:M16"/>
    <mergeCell ref="N15:Q15"/>
    <mergeCell ref="R15:S15"/>
    <mergeCell ref="T15:U16"/>
    <mergeCell ref="V15:V16"/>
    <mergeCell ref="N16:Q16"/>
    <mergeCell ref="R16:S16"/>
    <mergeCell ref="M17:V17"/>
    <mergeCell ref="M2:V2"/>
    <mergeCell ref="M13:U13"/>
    <mergeCell ref="U3:V3"/>
    <mergeCell ref="O4:O5"/>
    <mergeCell ref="P4:P5"/>
    <mergeCell ref="Q4:Q5"/>
    <mergeCell ref="R4:R5"/>
    <mergeCell ref="S4:S5"/>
    <mergeCell ref="T4:T5"/>
    <mergeCell ref="U4:U5"/>
    <mergeCell ref="M6:N6"/>
    <mergeCell ref="V13:V14"/>
    <mergeCell ref="M14:U14"/>
    <mergeCell ref="M9:N9"/>
    <mergeCell ref="M10:N10"/>
    <mergeCell ref="B2:K2"/>
    <mergeCell ref="M3:N5"/>
    <mergeCell ref="O3:S3"/>
    <mergeCell ref="M7:N7"/>
    <mergeCell ref="M8:N8"/>
    <mergeCell ref="B3:C5"/>
    <mergeCell ref="D3:H3"/>
    <mergeCell ref="J3:K3"/>
    <mergeCell ref="B8:C8"/>
    <mergeCell ref="B11:C11"/>
    <mergeCell ref="M11:N11"/>
    <mergeCell ref="M12:N12"/>
    <mergeCell ref="J4:J5"/>
    <mergeCell ref="D4:D5"/>
    <mergeCell ref="E4:E5"/>
    <mergeCell ref="F4:F5"/>
    <mergeCell ref="G4:G5"/>
    <mergeCell ref="H4:H5"/>
    <mergeCell ref="I4:I5"/>
    <mergeCell ref="B9:C9"/>
    <mergeCell ref="B6:C6"/>
    <mergeCell ref="B7:C7"/>
    <mergeCell ref="B10:C10"/>
    <mergeCell ref="K30:L30"/>
    <mergeCell ref="B14:J14"/>
    <mergeCell ref="B15:B16"/>
    <mergeCell ref="B12:C12"/>
    <mergeCell ref="B13:J13"/>
    <mergeCell ref="K13:K14"/>
    <mergeCell ref="B17:K17"/>
    <mergeCell ref="C16:F16"/>
    <mergeCell ref="G16:H16"/>
    <mergeCell ref="C15:F15"/>
    <mergeCell ref="G15:H15"/>
    <mergeCell ref="I15:J16"/>
    <mergeCell ref="K15:K16"/>
    <mergeCell ref="B22:C24"/>
    <mergeCell ref="D22:H22"/>
    <mergeCell ref="D23:D24"/>
    <mergeCell ref="M28:N28"/>
    <mergeCell ref="M29:N29"/>
    <mergeCell ref="K26:L26"/>
    <mergeCell ref="K27:L27"/>
    <mergeCell ref="K28:L28"/>
    <mergeCell ref="K29:L29"/>
    <mergeCell ref="M30:N30"/>
    <mergeCell ref="M31:N31"/>
    <mergeCell ref="K31:L31"/>
    <mergeCell ref="K32:L32"/>
    <mergeCell ref="M20:S20"/>
    <mergeCell ref="M21:S21"/>
    <mergeCell ref="M22:N24"/>
    <mergeCell ref="O22:S22"/>
    <mergeCell ref="O23:O24"/>
    <mergeCell ref="P23:P24"/>
    <mergeCell ref="Q23:Q24"/>
    <mergeCell ref="R23:R24"/>
    <mergeCell ref="S23:S24"/>
    <mergeCell ref="M25:N25"/>
    <mergeCell ref="M26:N26"/>
    <mergeCell ref="M27:N27"/>
  </mergeCells>
  <pageMargins left="0.7" right="0.7" top="0.75" bottom="0.75" header="0.3" footer="0.3"/>
  <pageSetup scale="43" fitToHeight="0"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V18"/>
  <sheetViews>
    <sheetView topLeftCell="B1" zoomScale="90" zoomScaleNormal="90" workbookViewId="0">
      <selection activeCell="T7" sqref="T7:T12"/>
    </sheetView>
  </sheetViews>
  <sheetFormatPr defaultRowHeight="15" x14ac:dyDescent="0.25"/>
  <cols>
    <col min="1" max="1" width="1.85546875" style="240" customWidth="1"/>
    <col min="2" max="10" width="9.140625" style="240"/>
    <col min="11" max="11" width="12.28515625" style="240" bestFit="1" customWidth="1"/>
    <col min="12" max="12" width="2.42578125" style="240" customWidth="1"/>
    <col min="13" max="13" width="9.140625" style="240"/>
    <col min="14" max="14" width="9.140625" style="240" customWidth="1"/>
    <col min="15" max="21" width="9.140625" style="240"/>
    <col min="22" max="22" width="13.42578125" style="240" customWidth="1"/>
    <col min="23" max="16384" width="9.140625" style="240"/>
  </cols>
  <sheetData>
    <row r="1" spans="2:22" ht="18.75" x14ac:dyDescent="0.3">
      <c r="B1" s="272" t="s">
        <v>136</v>
      </c>
    </row>
    <row r="2" spans="2:22" ht="21.75" thickBot="1" x14ac:dyDescent="0.4">
      <c r="B2" s="421" t="s">
        <v>135</v>
      </c>
      <c r="C2" s="421"/>
      <c r="D2" s="421"/>
      <c r="E2" s="421"/>
      <c r="F2" s="421"/>
      <c r="G2" s="421"/>
      <c r="H2" s="421"/>
      <c r="I2" s="421"/>
      <c r="J2" s="421"/>
      <c r="K2" s="421"/>
      <c r="M2" s="421" t="s">
        <v>134</v>
      </c>
      <c r="N2" s="421"/>
      <c r="O2" s="421"/>
      <c r="P2" s="421"/>
      <c r="Q2" s="421"/>
      <c r="R2" s="421"/>
      <c r="S2" s="421"/>
      <c r="T2" s="421"/>
      <c r="U2" s="421"/>
      <c r="V2" s="421"/>
    </row>
    <row r="3" spans="2:22" ht="15.75" thickBot="1" x14ac:dyDescent="0.3">
      <c r="B3" s="399" t="s">
        <v>62</v>
      </c>
      <c r="C3" s="422"/>
      <c r="D3" s="423" t="s">
        <v>63</v>
      </c>
      <c r="E3" s="413"/>
      <c r="F3" s="413"/>
      <c r="G3" s="413"/>
      <c r="H3" s="424"/>
      <c r="I3" s="250" t="s">
        <v>64</v>
      </c>
      <c r="J3" s="425" t="s">
        <v>65</v>
      </c>
      <c r="K3" s="426"/>
      <c r="L3" s="249"/>
      <c r="M3" s="370" t="s">
        <v>62</v>
      </c>
      <c r="N3" s="371"/>
      <c r="O3" s="376" t="s">
        <v>63</v>
      </c>
      <c r="P3" s="351"/>
      <c r="Q3" s="351"/>
      <c r="R3" s="351"/>
      <c r="S3" s="377"/>
      <c r="T3" s="235" t="s">
        <v>64</v>
      </c>
      <c r="U3" s="378" t="s">
        <v>65</v>
      </c>
      <c r="V3" s="379"/>
    </row>
    <row r="4" spans="2:22" ht="24" x14ac:dyDescent="0.25">
      <c r="B4" s="392"/>
      <c r="C4" s="393"/>
      <c r="D4" s="397" t="s">
        <v>66</v>
      </c>
      <c r="E4" s="397" t="s">
        <v>67</v>
      </c>
      <c r="F4" s="399" t="s">
        <v>68</v>
      </c>
      <c r="G4" s="397" t="s">
        <v>69</v>
      </c>
      <c r="H4" s="397" t="s">
        <v>70</v>
      </c>
      <c r="I4" s="397"/>
      <c r="J4" s="397" t="s">
        <v>71</v>
      </c>
      <c r="K4" s="248" t="s">
        <v>72</v>
      </c>
      <c r="L4" s="249"/>
      <c r="M4" s="372"/>
      <c r="N4" s="373"/>
      <c r="O4" s="380" t="s">
        <v>66</v>
      </c>
      <c r="P4" s="380" t="s">
        <v>67</v>
      </c>
      <c r="Q4" s="370" t="s">
        <v>68</v>
      </c>
      <c r="R4" s="380" t="s">
        <v>69</v>
      </c>
      <c r="S4" s="380" t="s">
        <v>70</v>
      </c>
      <c r="T4" s="380"/>
      <c r="U4" s="380" t="s">
        <v>71</v>
      </c>
      <c r="V4" s="236" t="s">
        <v>72</v>
      </c>
    </row>
    <row r="5" spans="2:22" ht="23.25" customHeight="1" thickBot="1" x14ac:dyDescent="0.3">
      <c r="B5" s="394"/>
      <c r="C5" s="395"/>
      <c r="D5" s="398"/>
      <c r="E5" s="398"/>
      <c r="F5" s="394"/>
      <c r="G5" s="398"/>
      <c r="H5" s="398"/>
      <c r="I5" s="398"/>
      <c r="J5" s="398"/>
      <c r="K5" s="247" t="s">
        <v>73</v>
      </c>
      <c r="L5" s="249"/>
      <c r="M5" s="374"/>
      <c r="N5" s="375"/>
      <c r="O5" s="381"/>
      <c r="P5" s="381"/>
      <c r="Q5" s="374"/>
      <c r="R5" s="381"/>
      <c r="S5" s="381"/>
      <c r="T5" s="381"/>
      <c r="U5" s="381"/>
      <c r="V5" s="214" t="s">
        <v>73</v>
      </c>
    </row>
    <row r="6" spans="2:22" ht="54" customHeight="1" thickBot="1" x14ac:dyDescent="0.3">
      <c r="B6" s="386" t="s">
        <v>74</v>
      </c>
      <c r="C6" s="387"/>
      <c r="D6" s="251">
        <v>21.41</v>
      </c>
      <c r="E6" s="251">
        <v>22.08</v>
      </c>
      <c r="F6" s="253">
        <v>22.74</v>
      </c>
      <c r="G6" s="253">
        <v>23.43</v>
      </c>
      <c r="H6" s="253">
        <v>24.15</v>
      </c>
      <c r="I6" s="243">
        <f>SUM(D6:H6)</f>
        <v>113.81</v>
      </c>
      <c r="J6" s="246">
        <v>1406</v>
      </c>
      <c r="K6" s="238">
        <f>I6*J6</f>
        <v>160016.86000000002</v>
      </c>
      <c r="L6" s="249"/>
      <c r="M6" s="360" t="s">
        <v>74</v>
      </c>
      <c r="N6" s="361"/>
      <c r="O6" s="258">
        <v>24.63</v>
      </c>
      <c r="P6" s="258">
        <v>24.4</v>
      </c>
      <c r="Q6" s="259">
        <v>25</v>
      </c>
      <c r="R6" s="259">
        <v>25.72</v>
      </c>
      <c r="S6" s="259">
        <v>26.58</v>
      </c>
      <c r="T6" s="231">
        <f>SUM(O6:S6)</f>
        <v>126.33</v>
      </c>
      <c r="U6" s="230">
        <v>1406</v>
      </c>
      <c r="V6" s="242">
        <f>T6*U6</f>
        <v>177619.98</v>
      </c>
    </row>
    <row r="7" spans="2:22" ht="54" customHeight="1" thickBot="1" x14ac:dyDescent="0.3">
      <c r="B7" s="386" t="s">
        <v>75</v>
      </c>
      <c r="C7" s="387"/>
      <c r="D7" s="252">
        <v>22.4</v>
      </c>
      <c r="E7" s="252">
        <v>23.1</v>
      </c>
      <c r="F7" s="254">
        <v>23.79</v>
      </c>
      <c r="G7" s="255">
        <v>24.51</v>
      </c>
      <c r="H7" s="254">
        <v>25.26</v>
      </c>
      <c r="I7" s="243">
        <f t="shared" ref="I7:I12" si="0">SUM(D7:H7)</f>
        <v>119.06</v>
      </c>
      <c r="J7" s="246">
        <v>150</v>
      </c>
      <c r="K7" s="238">
        <f t="shared" ref="K7:K12" si="1">I7*J7</f>
        <v>17859</v>
      </c>
      <c r="L7" s="249"/>
      <c r="M7" s="360" t="s">
        <v>75</v>
      </c>
      <c r="N7" s="361"/>
      <c r="O7" s="258">
        <v>25.07</v>
      </c>
      <c r="P7" s="258">
        <v>24.84</v>
      </c>
      <c r="Q7" s="259">
        <v>25.45</v>
      </c>
      <c r="R7" s="260">
        <v>26.18</v>
      </c>
      <c r="S7" s="259">
        <v>27.07</v>
      </c>
      <c r="T7" s="231">
        <f>SUM(O7:S7)</f>
        <v>128.60999999999999</v>
      </c>
      <c r="U7" s="230">
        <v>150</v>
      </c>
      <c r="V7" s="242">
        <f t="shared" ref="V7:V12" si="2">T7*U7</f>
        <v>19291.499999999996</v>
      </c>
    </row>
    <row r="8" spans="2:22" ht="54" customHeight="1" thickBot="1" x14ac:dyDescent="0.3">
      <c r="B8" s="386" t="s">
        <v>76</v>
      </c>
      <c r="C8" s="387"/>
      <c r="D8" s="251">
        <v>23.61</v>
      </c>
      <c r="E8" s="251">
        <v>24.34</v>
      </c>
      <c r="F8" s="253">
        <v>25.07</v>
      </c>
      <c r="G8" s="256">
        <v>25.83</v>
      </c>
      <c r="H8" s="253">
        <v>26.63</v>
      </c>
      <c r="I8" s="243">
        <f t="shared" si="0"/>
        <v>125.48</v>
      </c>
      <c r="J8" s="246">
        <v>30</v>
      </c>
      <c r="K8" s="238">
        <f t="shared" si="1"/>
        <v>3764.4</v>
      </c>
      <c r="L8" s="249"/>
      <c r="M8" s="360" t="s">
        <v>76</v>
      </c>
      <c r="N8" s="361"/>
      <c r="O8" s="258">
        <v>26.04</v>
      </c>
      <c r="P8" s="258">
        <v>25.8</v>
      </c>
      <c r="Q8" s="259">
        <v>26.42</v>
      </c>
      <c r="R8" s="260">
        <v>27.19</v>
      </c>
      <c r="S8" s="259">
        <v>28.1</v>
      </c>
      <c r="T8" s="231">
        <f t="shared" ref="T8:T12" si="3">SUM(O8:S8)</f>
        <v>133.55000000000001</v>
      </c>
      <c r="U8" s="230">
        <v>30</v>
      </c>
      <c r="V8" s="242">
        <f t="shared" si="2"/>
        <v>4006.5000000000005</v>
      </c>
    </row>
    <row r="9" spans="2:22" ht="54" customHeight="1" thickBot="1" x14ac:dyDescent="0.3">
      <c r="B9" s="386" t="s">
        <v>77</v>
      </c>
      <c r="C9" s="387"/>
      <c r="D9" s="251">
        <v>24.96</v>
      </c>
      <c r="E9" s="251">
        <v>25.73</v>
      </c>
      <c r="F9" s="253">
        <v>26.5</v>
      </c>
      <c r="G9" s="256">
        <v>27.3</v>
      </c>
      <c r="H9" s="253">
        <v>28.14</v>
      </c>
      <c r="I9" s="243">
        <f t="shared" si="0"/>
        <v>132.63</v>
      </c>
      <c r="J9" s="246">
        <v>30</v>
      </c>
      <c r="K9" s="238">
        <f t="shared" si="1"/>
        <v>3978.8999999999996</v>
      </c>
      <c r="L9" s="249"/>
      <c r="M9" s="360" t="s">
        <v>77</v>
      </c>
      <c r="N9" s="361"/>
      <c r="O9" s="258">
        <v>27.11</v>
      </c>
      <c r="P9" s="258">
        <v>26.86</v>
      </c>
      <c r="Q9" s="259">
        <v>27.51</v>
      </c>
      <c r="R9" s="260">
        <v>28.3</v>
      </c>
      <c r="S9" s="259">
        <v>29.26</v>
      </c>
      <c r="T9" s="231">
        <f t="shared" si="3"/>
        <v>139.04</v>
      </c>
      <c r="U9" s="230">
        <v>30</v>
      </c>
      <c r="V9" s="242">
        <f t="shared" si="2"/>
        <v>4171.2</v>
      </c>
    </row>
    <row r="10" spans="2:22" ht="54" customHeight="1" thickBot="1" x14ac:dyDescent="0.3">
      <c r="B10" s="386" t="s">
        <v>78</v>
      </c>
      <c r="C10" s="387"/>
      <c r="D10" s="251">
        <v>21.3</v>
      </c>
      <c r="E10" s="251">
        <v>21.96</v>
      </c>
      <c r="F10" s="253">
        <v>22.62</v>
      </c>
      <c r="G10" s="256">
        <v>23.31</v>
      </c>
      <c r="H10" s="253">
        <v>24.03</v>
      </c>
      <c r="I10" s="243">
        <f t="shared" si="0"/>
        <v>113.22000000000001</v>
      </c>
      <c r="J10" s="246">
        <v>150</v>
      </c>
      <c r="K10" s="238">
        <f t="shared" si="1"/>
        <v>16983.000000000004</v>
      </c>
      <c r="L10" s="249"/>
      <c r="M10" s="360" t="s">
        <v>78</v>
      </c>
      <c r="N10" s="361"/>
      <c r="O10" s="258">
        <v>24.2</v>
      </c>
      <c r="P10" s="258">
        <v>23.98</v>
      </c>
      <c r="Q10" s="259">
        <v>24.56</v>
      </c>
      <c r="R10" s="260">
        <v>25.27</v>
      </c>
      <c r="S10" s="259">
        <v>26.12</v>
      </c>
      <c r="T10" s="231">
        <f t="shared" si="3"/>
        <v>124.13</v>
      </c>
      <c r="U10" s="230">
        <v>150</v>
      </c>
      <c r="V10" s="242">
        <f t="shared" si="2"/>
        <v>18619.5</v>
      </c>
    </row>
    <row r="11" spans="2:22" ht="54" customHeight="1" thickBot="1" x14ac:dyDescent="0.3">
      <c r="B11" s="386" t="s">
        <v>79</v>
      </c>
      <c r="C11" s="387"/>
      <c r="D11" s="251">
        <v>20.32</v>
      </c>
      <c r="E11" s="251">
        <v>20.94</v>
      </c>
      <c r="F11" s="253">
        <v>21.57</v>
      </c>
      <c r="G11" s="256">
        <v>22.23</v>
      </c>
      <c r="H11" s="253">
        <v>22.91</v>
      </c>
      <c r="I11" s="243">
        <f t="shared" si="0"/>
        <v>107.97</v>
      </c>
      <c r="J11" s="246">
        <v>30</v>
      </c>
      <c r="K11" s="238">
        <f t="shared" si="1"/>
        <v>3239.1</v>
      </c>
      <c r="L11" s="249"/>
      <c r="M11" s="360" t="s">
        <v>79</v>
      </c>
      <c r="N11" s="361"/>
      <c r="O11" s="258">
        <v>23.42</v>
      </c>
      <c r="P11" s="258">
        <v>23.21</v>
      </c>
      <c r="Q11" s="259">
        <v>23.77</v>
      </c>
      <c r="R11" s="260">
        <v>24.45</v>
      </c>
      <c r="S11" s="259">
        <v>25.28</v>
      </c>
      <c r="T11" s="231">
        <f t="shared" si="3"/>
        <v>120.13000000000001</v>
      </c>
      <c r="U11" s="230">
        <v>30</v>
      </c>
      <c r="V11" s="242">
        <f t="shared" si="2"/>
        <v>3603.9</v>
      </c>
    </row>
    <row r="12" spans="2:22" ht="54" customHeight="1" thickBot="1" x14ac:dyDescent="0.3">
      <c r="B12" s="386" t="s">
        <v>80</v>
      </c>
      <c r="C12" s="387"/>
      <c r="D12" s="251">
        <v>19.420000000000002</v>
      </c>
      <c r="E12" s="251">
        <v>20.02</v>
      </c>
      <c r="F12" s="253">
        <v>20.61</v>
      </c>
      <c r="G12" s="256">
        <v>21.24</v>
      </c>
      <c r="H12" s="253">
        <v>21.9</v>
      </c>
      <c r="I12" s="243">
        <f t="shared" si="0"/>
        <v>103.19</v>
      </c>
      <c r="J12" s="246">
        <v>30</v>
      </c>
      <c r="K12" s="238">
        <f t="shared" si="1"/>
        <v>3095.7</v>
      </c>
      <c r="L12" s="249"/>
      <c r="M12" s="360" t="s">
        <v>80</v>
      </c>
      <c r="N12" s="361"/>
      <c r="O12" s="258">
        <v>22.71</v>
      </c>
      <c r="P12" s="258">
        <v>22.5</v>
      </c>
      <c r="Q12" s="259">
        <v>23.05</v>
      </c>
      <c r="R12" s="260">
        <v>23.72</v>
      </c>
      <c r="S12" s="259">
        <v>24.52</v>
      </c>
      <c r="T12" s="231">
        <f t="shared" si="3"/>
        <v>116.5</v>
      </c>
      <c r="U12" s="230">
        <v>30</v>
      </c>
      <c r="V12" s="242">
        <f t="shared" si="2"/>
        <v>3495</v>
      </c>
    </row>
    <row r="13" spans="2:22" ht="22.5" customHeight="1" x14ac:dyDescent="0.25">
      <c r="B13" s="405" t="s">
        <v>81</v>
      </c>
      <c r="C13" s="406"/>
      <c r="D13" s="406"/>
      <c r="E13" s="406"/>
      <c r="F13" s="406"/>
      <c r="G13" s="406"/>
      <c r="H13" s="406"/>
      <c r="I13" s="406"/>
      <c r="J13" s="407"/>
      <c r="K13" s="431">
        <f>SUM(K6:K12)</f>
        <v>208936.96000000002</v>
      </c>
      <c r="L13" s="249"/>
      <c r="M13" s="362" t="s">
        <v>81</v>
      </c>
      <c r="N13" s="356"/>
      <c r="O13" s="356"/>
      <c r="P13" s="356"/>
      <c r="Q13" s="356"/>
      <c r="R13" s="356"/>
      <c r="S13" s="356"/>
      <c r="T13" s="356"/>
      <c r="U13" s="363"/>
      <c r="V13" s="427">
        <f>SUM(V6:V12)</f>
        <v>230807.58000000002</v>
      </c>
    </row>
    <row r="14" spans="2:22" ht="22.5" customHeight="1" thickBot="1" x14ac:dyDescent="0.3">
      <c r="B14" s="400" t="s">
        <v>82</v>
      </c>
      <c r="C14" s="401"/>
      <c r="D14" s="401"/>
      <c r="E14" s="401"/>
      <c r="F14" s="401"/>
      <c r="G14" s="401"/>
      <c r="H14" s="401"/>
      <c r="I14" s="401"/>
      <c r="J14" s="402"/>
      <c r="K14" s="409"/>
      <c r="L14" s="239"/>
      <c r="M14" s="366" t="s">
        <v>82</v>
      </c>
      <c r="N14" s="367"/>
      <c r="O14" s="367"/>
      <c r="P14" s="367"/>
      <c r="Q14" s="367"/>
      <c r="R14" s="367"/>
      <c r="S14" s="367"/>
      <c r="T14" s="367"/>
      <c r="U14" s="368"/>
      <c r="V14" s="428"/>
    </row>
    <row r="15" spans="2:22" ht="25.5" customHeight="1" thickTop="1" thickBot="1" x14ac:dyDescent="0.3">
      <c r="B15" s="403"/>
      <c r="C15" s="413" t="s">
        <v>83</v>
      </c>
      <c r="D15" s="413"/>
      <c r="E15" s="413"/>
      <c r="F15" s="413"/>
      <c r="G15" s="415"/>
      <c r="H15" s="415"/>
      <c r="I15" s="406"/>
      <c r="J15" s="416"/>
      <c r="K15" s="419">
        <f>(K13/K13)*35</f>
        <v>35</v>
      </c>
      <c r="L15" s="239"/>
      <c r="M15" s="353"/>
      <c r="N15" s="351" t="s">
        <v>83</v>
      </c>
      <c r="O15" s="351"/>
      <c r="P15" s="351"/>
      <c r="Q15" s="351"/>
      <c r="R15" s="355"/>
      <c r="S15" s="355"/>
      <c r="T15" s="356"/>
      <c r="U15" s="357"/>
      <c r="V15" s="429">
        <f>(K13/V13)*35</f>
        <v>31.683507101456549</v>
      </c>
    </row>
    <row r="16" spans="2:22" ht="25.5" customHeight="1" thickBot="1" x14ac:dyDescent="0.3">
      <c r="B16" s="404"/>
      <c r="C16" s="413" t="s">
        <v>85</v>
      </c>
      <c r="D16" s="413"/>
      <c r="E16" s="413"/>
      <c r="F16" s="413"/>
      <c r="G16" s="414"/>
      <c r="H16" s="414"/>
      <c r="I16" s="417"/>
      <c r="J16" s="418"/>
      <c r="K16" s="420"/>
      <c r="L16" s="239"/>
      <c r="M16" s="354"/>
      <c r="N16" s="351" t="s">
        <v>85</v>
      </c>
      <c r="O16" s="351"/>
      <c r="P16" s="351"/>
      <c r="Q16" s="351"/>
      <c r="R16" s="352"/>
      <c r="S16" s="352"/>
      <c r="T16" s="358"/>
      <c r="U16" s="359"/>
      <c r="V16" s="430"/>
    </row>
    <row r="17" spans="2:22" ht="45.75" customHeight="1" thickBot="1" x14ac:dyDescent="0.3">
      <c r="B17" s="410" t="s">
        <v>86</v>
      </c>
      <c r="C17" s="411"/>
      <c r="D17" s="411"/>
      <c r="E17" s="411"/>
      <c r="F17" s="411"/>
      <c r="G17" s="411"/>
      <c r="H17" s="411"/>
      <c r="I17" s="411"/>
      <c r="J17" s="411"/>
      <c r="K17" s="412"/>
      <c r="L17" s="239"/>
      <c r="M17" s="410" t="s">
        <v>86</v>
      </c>
      <c r="N17" s="411"/>
      <c r="O17" s="411"/>
      <c r="P17" s="411"/>
      <c r="Q17" s="411"/>
      <c r="R17" s="411"/>
      <c r="S17" s="411"/>
      <c r="T17" s="411"/>
      <c r="U17" s="411"/>
      <c r="V17" s="412"/>
    </row>
    <row r="18" spans="2:22" x14ac:dyDescent="0.25">
      <c r="B18" s="249"/>
      <c r="C18" s="249"/>
      <c r="D18" s="249"/>
      <c r="E18" s="249"/>
      <c r="F18" s="249"/>
      <c r="G18" s="249"/>
      <c r="H18" s="249"/>
      <c r="I18" s="249"/>
      <c r="J18" s="249"/>
      <c r="K18" s="249"/>
      <c r="L18" s="239"/>
    </row>
  </sheetData>
  <mergeCells count="58">
    <mergeCell ref="B17:K17"/>
    <mergeCell ref="M17:V17"/>
    <mergeCell ref="N15:Q15"/>
    <mergeCell ref="R15:S15"/>
    <mergeCell ref="T15:U16"/>
    <mergeCell ref="V15:V16"/>
    <mergeCell ref="C16:F16"/>
    <mergeCell ref="G16:H16"/>
    <mergeCell ref="N16:Q16"/>
    <mergeCell ref="R16:S16"/>
    <mergeCell ref="B15:B16"/>
    <mergeCell ref="C15:F15"/>
    <mergeCell ref="G15:H15"/>
    <mergeCell ref="I15:J16"/>
    <mergeCell ref="K15:K16"/>
    <mergeCell ref="M15:M16"/>
    <mergeCell ref="B8:C8"/>
    <mergeCell ref="M8:N8"/>
    <mergeCell ref="V13:V14"/>
    <mergeCell ref="B14:J14"/>
    <mergeCell ref="M14:U14"/>
    <mergeCell ref="B9:C9"/>
    <mergeCell ref="M9:N9"/>
    <mergeCell ref="B10:C10"/>
    <mergeCell ref="M10:N10"/>
    <mergeCell ref="B11:C11"/>
    <mergeCell ref="M11:N11"/>
    <mergeCell ref="B12:C12"/>
    <mergeCell ref="M12:N12"/>
    <mergeCell ref="B13:J13"/>
    <mergeCell ref="K13:K14"/>
    <mergeCell ref="M13:U13"/>
    <mergeCell ref="T4:T5"/>
    <mergeCell ref="B6:C6"/>
    <mergeCell ref="M6:N6"/>
    <mergeCell ref="B7:C7"/>
    <mergeCell ref="M7:N7"/>
    <mergeCell ref="O4:O5"/>
    <mergeCell ref="P4:P5"/>
    <mergeCell ref="Q4:Q5"/>
    <mergeCell ref="R4:R5"/>
    <mergeCell ref="S4:S5"/>
    <mergeCell ref="B2:K2"/>
    <mergeCell ref="M2:V2"/>
    <mergeCell ref="B3:C5"/>
    <mergeCell ref="D3:H3"/>
    <mergeCell ref="J3:K3"/>
    <mergeCell ref="M3:N5"/>
    <mergeCell ref="O3:S3"/>
    <mergeCell ref="U3:V3"/>
    <mergeCell ref="D4:D5"/>
    <mergeCell ref="E4:E5"/>
    <mergeCell ref="U4:U5"/>
    <mergeCell ref="F4:F5"/>
    <mergeCell ref="G4:G5"/>
    <mergeCell ref="H4:H5"/>
    <mergeCell ref="I4:I5"/>
    <mergeCell ref="J4:J5"/>
  </mergeCells>
  <pageMargins left="0.7" right="0.7" top="0.75" bottom="0.75" header="0.3" footer="0.3"/>
  <pageSetup scale="46" fitToHeight="0"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V18"/>
  <sheetViews>
    <sheetView zoomScale="90" zoomScaleNormal="90" workbookViewId="0">
      <selection activeCell="T7" sqref="T7:T12"/>
    </sheetView>
  </sheetViews>
  <sheetFormatPr defaultRowHeight="15" x14ac:dyDescent="0.25"/>
  <cols>
    <col min="1" max="1" width="1.85546875" style="257" customWidth="1"/>
    <col min="2" max="10" width="9.140625" style="257"/>
    <col min="11" max="11" width="12.28515625" style="257" bestFit="1" customWidth="1"/>
    <col min="12" max="12" width="2.7109375" style="257" customWidth="1"/>
    <col min="13" max="21" width="9.140625" style="257"/>
    <col min="22" max="22" width="14.7109375" style="257" customWidth="1"/>
    <col min="23" max="16384" width="9.140625" style="257"/>
  </cols>
  <sheetData>
    <row r="1" spans="2:22" ht="21" x14ac:dyDescent="0.35">
      <c r="B1" s="273" t="s">
        <v>137</v>
      </c>
    </row>
    <row r="2" spans="2:22" ht="21.75" thickBot="1" x14ac:dyDescent="0.4">
      <c r="B2" s="421" t="s">
        <v>135</v>
      </c>
      <c r="C2" s="421"/>
      <c r="D2" s="421"/>
      <c r="E2" s="421"/>
      <c r="F2" s="421"/>
      <c r="G2" s="421"/>
      <c r="H2" s="421"/>
      <c r="I2" s="421"/>
      <c r="J2" s="421"/>
      <c r="K2" s="421"/>
      <c r="M2" s="421" t="s">
        <v>134</v>
      </c>
      <c r="N2" s="421"/>
      <c r="O2" s="421"/>
      <c r="P2" s="421"/>
      <c r="Q2" s="421"/>
      <c r="R2" s="421"/>
      <c r="S2" s="421"/>
      <c r="T2" s="421"/>
      <c r="U2" s="421"/>
      <c r="V2" s="421"/>
    </row>
    <row r="3" spans="2:22" ht="15.75" thickBot="1" x14ac:dyDescent="0.3">
      <c r="B3" s="399" t="s">
        <v>62</v>
      </c>
      <c r="C3" s="422"/>
      <c r="D3" s="423" t="s">
        <v>63</v>
      </c>
      <c r="E3" s="413"/>
      <c r="F3" s="413"/>
      <c r="G3" s="413"/>
      <c r="H3" s="424"/>
      <c r="I3" s="250" t="s">
        <v>64</v>
      </c>
      <c r="J3" s="425" t="s">
        <v>65</v>
      </c>
      <c r="K3" s="426"/>
      <c r="L3" s="249"/>
      <c r="M3" s="370" t="s">
        <v>62</v>
      </c>
      <c r="N3" s="371"/>
      <c r="O3" s="376" t="s">
        <v>63</v>
      </c>
      <c r="P3" s="351"/>
      <c r="Q3" s="351"/>
      <c r="R3" s="351"/>
      <c r="S3" s="377"/>
      <c r="T3" s="262" t="s">
        <v>64</v>
      </c>
      <c r="U3" s="378" t="s">
        <v>65</v>
      </c>
      <c r="V3" s="379"/>
    </row>
    <row r="4" spans="2:22" ht="24" x14ac:dyDescent="0.25">
      <c r="B4" s="392"/>
      <c r="C4" s="393"/>
      <c r="D4" s="397" t="s">
        <v>66</v>
      </c>
      <c r="E4" s="397" t="s">
        <v>67</v>
      </c>
      <c r="F4" s="399" t="s">
        <v>68</v>
      </c>
      <c r="G4" s="397" t="s">
        <v>69</v>
      </c>
      <c r="H4" s="397" t="s">
        <v>70</v>
      </c>
      <c r="I4" s="397"/>
      <c r="J4" s="397" t="s">
        <v>71</v>
      </c>
      <c r="K4" s="248" t="s">
        <v>72</v>
      </c>
      <c r="L4" s="249"/>
      <c r="M4" s="372"/>
      <c r="N4" s="373"/>
      <c r="O4" s="380" t="s">
        <v>66</v>
      </c>
      <c r="P4" s="380" t="s">
        <v>67</v>
      </c>
      <c r="Q4" s="370" t="s">
        <v>68</v>
      </c>
      <c r="R4" s="380" t="s">
        <v>69</v>
      </c>
      <c r="S4" s="380" t="s">
        <v>70</v>
      </c>
      <c r="T4" s="380"/>
      <c r="U4" s="380" t="s">
        <v>71</v>
      </c>
      <c r="V4" s="236" t="s">
        <v>72</v>
      </c>
    </row>
    <row r="5" spans="2:22" ht="23.25" customHeight="1" thickBot="1" x14ac:dyDescent="0.3">
      <c r="B5" s="394"/>
      <c r="C5" s="395"/>
      <c r="D5" s="398"/>
      <c r="E5" s="398"/>
      <c r="F5" s="394"/>
      <c r="G5" s="398"/>
      <c r="H5" s="398"/>
      <c r="I5" s="398"/>
      <c r="J5" s="398"/>
      <c r="K5" s="247" t="s">
        <v>73</v>
      </c>
      <c r="L5" s="249"/>
      <c r="M5" s="374"/>
      <c r="N5" s="375"/>
      <c r="O5" s="381"/>
      <c r="P5" s="381"/>
      <c r="Q5" s="374"/>
      <c r="R5" s="381"/>
      <c r="S5" s="381"/>
      <c r="T5" s="381"/>
      <c r="U5" s="381"/>
      <c r="V5" s="214" t="s">
        <v>73</v>
      </c>
    </row>
    <row r="6" spans="2:22" ht="54" customHeight="1" thickBot="1" x14ac:dyDescent="0.3">
      <c r="B6" s="386" t="s">
        <v>74</v>
      </c>
      <c r="C6" s="387"/>
      <c r="D6" s="234">
        <v>21.3</v>
      </c>
      <c r="E6" s="232">
        <v>21.96</v>
      </c>
      <c r="F6" s="224">
        <v>22.61</v>
      </c>
      <c r="G6" s="232">
        <v>23.3</v>
      </c>
      <c r="H6" s="224">
        <v>24.02</v>
      </c>
      <c r="I6" s="243">
        <f>SUM(D6:H6)</f>
        <v>113.19</v>
      </c>
      <c r="J6" s="246">
        <v>1406</v>
      </c>
      <c r="K6" s="238">
        <f>I6*J6</f>
        <v>159145.13999999998</v>
      </c>
      <c r="L6" s="249"/>
      <c r="M6" s="360" t="s">
        <v>74</v>
      </c>
      <c r="N6" s="361"/>
      <c r="O6" s="233">
        <v>23.59</v>
      </c>
      <c r="P6" s="233">
        <v>23.49</v>
      </c>
      <c r="Q6" s="226">
        <v>24.12</v>
      </c>
      <c r="R6" s="233">
        <v>24.82</v>
      </c>
      <c r="S6" s="226">
        <v>25.65</v>
      </c>
      <c r="T6" s="231">
        <f>SUM(O6:S6)</f>
        <v>121.67000000000002</v>
      </c>
      <c r="U6" s="263">
        <v>1406</v>
      </c>
      <c r="V6" s="242">
        <f>T6*U6</f>
        <v>171068.02000000002</v>
      </c>
    </row>
    <row r="7" spans="2:22" ht="54" customHeight="1" thickBot="1" x14ac:dyDescent="0.3">
      <c r="B7" s="386" t="s">
        <v>75</v>
      </c>
      <c r="C7" s="387"/>
      <c r="D7" s="232">
        <v>22.28</v>
      </c>
      <c r="E7" s="232">
        <v>22.97</v>
      </c>
      <c r="F7" s="224">
        <v>23.66</v>
      </c>
      <c r="G7" s="232">
        <v>24.38</v>
      </c>
      <c r="H7" s="224">
        <v>25.13</v>
      </c>
      <c r="I7" s="243">
        <f t="shared" ref="I7:I12" si="0">SUM(D7:H7)</f>
        <v>118.41999999999999</v>
      </c>
      <c r="J7" s="246">
        <v>150</v>
      </c>
      <c r="K7" s="238">
        <f t="shared" ref="K7:K12" si="1">I7*J7</f>
        <v>17762.999999999996</v>
      </c>
      <c r="L7" s="249"/>
      <c r="M7" s="360" t="s">
        <v>75</v>
      </c>
      <c r="N7" s="361"/>
      <c r="O7" s="233">
        <v>24.01</v>
      </c>
      <c r="P7" s="233">
        <v>23.92</v>
      </c>
      <c r="Q7" s="226">
        <v>24.56</v>
      </c>
      <c r="R7" s="233">
        <v>25.27</v>
      </c>
      <c r="S7" s="226">
        <v>26.12</v>
      </c>
      <c r="T7" s="231">
        <f>SUM(O7:S7)</f>
        <v>123.88000000000001</v>
      </c>
      <c r="U7" s="263">
        <v>150</v>
      </c>
      <c r="V7" s="242">
        <f t="shared" ref="V7:V12" si="2">T7*U7</f>
        <v>18582</v>
      </c>
    </row>
    <row r="8" spans="2:22" ht="54" customHeight="1" thickBot="1" x14ac:dyDescent="0.3">
      <c r="B8" s="386" t="s">
        <v>76</v>
      </c>
      <c r="C8" s="387"/>
      <c r="D8" s="232">
        <v>23.48</v>
      </c>
      <c r="E8" s="232">
        <v>24.21</v>
      </c>
      <c r="F8" s="224">
        <v>24.94</v>
      </c>
      <c r="G8" s="232">
        <v>25.69</v>
      </c>
      <c r="H8" s="224">
        <v>26.48</v>
      </c>
      <c r="I8" s="243">
        <f t="shared" si="0"/>
        <v>124.8</v>
      </c>
      <c r="J8" s="246">
        <v>30</v>
      </c>
      <c r="K8" s="238">
        <f t="shared" si="1"/>
        <v>3744</v>
      </c>
      <c r="L8" s="249"/>
      <c r="M8" s="360" t="s">
        <v>76</v>
      </c>
      <c r="N8" s="361"/>
      <c r="O8" s="233">
        <v>24.93</v>
      </c>
      <c r="P8" s="233">
        <v>24.79</v>
      </c>
      <c r="Q8" s="226">
        <v>25.45</v>
      </c>
      <c r="R8" s="233">
        <v>26.19</v>
      </c>
      <c r="S8" s="226">
        <v>27.07</v>
      </c>
      <c r="T8" s="231">
        <f t="shared" ref="T8:T12" si="3">SUM(O8:S8)</f>
        <v>128.43</v>
      </c>
      <c r="U8" s="263">
        <v>30</v>
      </c>
      <c r="V8" s="242">
        <f t="shared" si="2"/>
        <v>3852.9</v>
      </c>
    </row>
    <row r="9" spans="2:22" ht="54" customHeight="1" thickBot="1" x14ac:dyDescent="0.3">
      <c r="B9" s="386" t="s">
        <v>77</v>
      </c>
      <c r="C9" s="387"/>
      <c r="D9" s="232">
        <v>24.82</v>
      </c>
      <c r="E9" s="232">
        <v>25.59</v>
      </c>
      <c r="F9" s="224">
        <v>26.36</v>
      </c>
      <c r="G9" s="232">
        <v>27.16</v>
      </c>
      <c r="H9" s="224">
        <v>27.99</v>
      </c>
      <c r="I9" s="243">
        <f t="shared" si="0"/>
        <v>131.91999999999999</v>
      </c>
      <c r="J9" s="246">
        <v>30</v>
      </c>
      <c r="K9" s="238">
        <f t="shared" si="1"/>
        <v>3957.5999999999995</v>
      </c>
      <c r="L9" s="249"/>
      <c r="M9" s="360" t="s">
        <v>77</v>
      </c>
      <c r="N9" s="361"/>
      <c r="O9" s="233">
        <v>25.96</v>
      </c>
      <c r="P9" s="233">
        <v>25.77</v>
      </c>
      <c r="Q9" s="226">
        <v>26.47</v>
      </c>
      <c r="R9" s="233">
        <v>27.23</v>
      </c>
      <c r="S9" s="226">
        <v>28.15</v>
      </c>
      <c r="T9" s="231">
        <f t="shared" si="3"/>
        <v>133.58000000000001</v>
      </c>
      <c r="U9" s="263">
        <v>30</v>
      </c>
      <c r="V9" s="242">
        <f t="shared" si="2"/>
        <v>4007.4000000000005</v>
      </c>
    </row>
    <row r="10" spans="2:22" ht="54" customHeight="1" thickBot="1" x14ac:dyDescent="0.3">
      <c r="B10" s="386" t="s">
        <v>78</v>
      </c>
      <c r="C10" s="387"/>
      <c r="D10" s="232">
        <v>21.19</v>
      </c>
      <c r="E10" s="232">
        <v>21.85</v>
      </c>
      <c r="F10" s="244">
        <v>22.5</v>
      </c>
      <c r="G10" s="232">
        <v>23.19</v>
      </c>
      <c r="H10" s="224">
        <v>23.9</v>
      </c>
      <c r="I10" s="243">
        <f t="shared" si="0"/>
        <v>112.63</v>
      </c>
      <c r="J10" s="246">
        <v>150</v>
      </c>
      <c r="K10" s="238">
        <f t="shared" si="1"/>
        <v>16894.5</v>
      </c>
      <c r="L10" s="249"/>
      <c r="M10" s="360" t="s">
        <v>78</v>
      </c>
      <c r="N10" s="361"/>
      <c r="O10" s="233">
        <v>23.18</v>
      </c>
      <c r="P10" s="233">
        <v>23.1</v>
      </c>
      <c r="Q10" s="226">
        <v>23.72</v>
      </c>
      <c r="R10" s="233">
        <v>24.41</v>
      </c>
      <c r="S10" s="226">
        <v>25.23</v>
      </c>
      <c r="T10" s="231">
        <f t="shared" si="3"/>
        <v>119.64</v>
      </c>
      <c r="U10" s="263">
        <v>150</v>
      </c>
      <c r="V10" s="242">
        <f t="shared" si="2"/>
        <v>17946</v>
      </c>
    </row>
    <row r="11" spans="2:22" ht="54" customHeight="1" thickBot="1" x14ac:dyDescent="0.3">
      <c r="B11" s="386" t="s">
        <v>79</v>
      </c>
      <c r="C11" s="387"/>
      <c r="D11" s="232">
        <v>20.21</v>
      </c>
      <c r="E11" s="232">
        <v>20.83</v>
      </c>
      <c r="F11" s="224">
        <v>21.46</v>
      </c>
      <c r="G11" s="232">
        <v>22.11</v>
      </c>
      <c r="H11" s="224">
        <v>22.79</v>
      </c>
      <c r="I11" s="243">
        <f t="shared" si="0"/>
        <v>107.4</v>
      </c>
      <c r="J11" s="246">
        <v>30</v>
      </c>
      <c r="K11" s="238">
        <f t="shared" si="1"/>
        <v>3222</v>
      </c>
      <c r="L11" s="249"/>
      <c r="M11" s="360" t="s">
        <v>79</v>
      </c>
      <c r="N11" s="361"/>
      <c r="O11" s="233">
        <v>22.42</v>
      </c>
      <c r="P11" s="233">
        <v>22.37</v>
      </c>
      <c r="Q11" s="226">
        <v>22.98</v>
      </c>
      <c r="R11" s="233">
        <v>23.64</v>
      </c>
      <c r="S11" s="226">
        <v>24.44</v>
      </c>
      <c r="T11" s="231">
        <f t="shared" si="3"/>
        <v>115.85000000000001</v>
      </c>
      <c r="U11" s="263">
        <v>30</v>
      </c>
      <c r="V11" s="242">
        <f t="shared" si="2"/>
        <v>3475.5000000000005</v>
      </c>
    </row>
    <row r="12" spans="2:22" ht="54" customHeight="1" thickBot="1" x14ac:dyDescent="0.3">
      <c r="B12" s="386" t="s">
        <v>80</v>
      </c>
      <c r="C12" s="387"/>
      <c r="D12" s="232">
        <v>19.309999999999999</v>
      </c>
      <c r="E12" s="232">
        <v>19.91</v>
      </c>
      <c r="F12" s="244">
        <v>20.5</v>
      </c>
      <c r="G12" s="232">
        <v>21.13</v>
      </c>
      <c r="H12" s="224">
        <v>21.78</v>
      </c>
      <c r="I12" s="243">
        <f t="shared" si="0"/>
        <v>102.63</v>
      </c>
      <c r="J12" s="246">
        <v>30</v>
      </c>
      <c r="K12" s="238">
        <f t="shared" si="1"/>
        <v>3078.8999999999996</v>
      </c>
      <c r="L12" s="249"/>
      <c r="M12" s="360" t="s">
        <v>80</v>
      </c>
      <c r="N12" s="361"/>
      <c r="O12" s="233">
        <v>21.74</v>
      </c>
      <c r="P12" s="233">
        <v>21.71</v>
      </c>
      <c r="Q12" s="226">
        <v>22.3</v>
      </c>
      <c r="R12" s="233">
        <v>22.94</v>
      </c>
      <c r="S12" s="226">
        <v>23.72</v>
      </c>
      <c r="T12" s="231">
        <f t="shared" si="3"/>
        <v>112.41</v>
      </c>
      <c r="U12" s="263">
        <v>30</v>
      </c>
      <c r="V12" s="242">
        <f t="shared" si="2"/>
        <v>3372.2999999999997</v>
      </c>
    </row>
    <row r="13" spans="2:22" ht="22.5" customHeight="1" x14ac:dyDescent="0.25">
      <c r="B13" s="405" t="s">
        <v>81</v>
      </c>
      <c r="C13" s="406"/>
      <c r="D13" s="406"/>
      <c r="E13" s="406"/>
      <c r="F13" s="406"/>
      <c r="G13" s="406"/>
      <c r="H13" s="406"/>
      <c r="I13" s="406"/>
      <c r="J13" s="407"/>
      <c r="K13" s="431">
        <f>SUM(K6:K12)</f>
        <v>207805.13999999998</v>
      </c>
      <c r="L13" s="249"/>
      <c r="M13" s="362" t="s">
        <v>81</v>
      </c>
      <c r="N13" s="356"/>
      <c r="O13" s="356"/>
      <c r="P13" s="356"/>
      <c r="Q13" s="356"/>
      <c r="R13" s="356"/>
      <c r="S13" s="356"/>
      <c r="T13" s="356"/>
      <c r="U13" s="363"/>
      <c r="V13" s="427">
        <f>SUM(V6:V12)</f>
        <v>222304.12</v>
      </c>
    </row>
    <row r="14" spans="2:22" ht="22.5" customHeight="1" thickBot="1" x14ac:dyDescent="0.3">
      <c r="B14" s="400" t="s">
        <v>82</v>
      </c>
      <c r="C14" s="401"/>
      <c r="D14" s="401"/>
      <c r="E14" s="401"/>
      <c r="F14" s="401"/>
      <c r="G14" s="401"/>
      <c r="H14" s="401"/>
      <c r="I14" s="401"/>
      <c r="J14" s="402"/>
      <c r="K14" s="409"/>
      <c r="L14" s="261"/>
      <c r="M14" s="366" t="s">
        <v>82</v>
      </c>
      <c r="N14" s="367"/>
      <c r="O14" s="367"/>
      <c r="P14" s="367"/>
      <c r="Q14" s="367"/>
      <c r="R14" s="367"/>
      <c r="S14" s="367"/>
      <c r="T14" s="367"/>
      <c r="U14" s="368"/>
      <c r="V14" s="428"/>
    </row>
    <row r="15" spans="2:22" ht="25.5" customHeight="1" thickTop="1" thickBot="1" x14ac:dyDescent="0.3">
      <c r="B15" s="403"/>
      <c r="C15" s="413" t="s">
        <v>83</v>
      </c>
      <c r="D15" s="413"/>
      <c r="E15" s="413"/>
      <c r="F15" s="413"/>
      <c r="G15" s="415"/>
      <c r="H15" s="415"/>
      <c r="I15" s="406"/>
      <c r="J15" s="416"/>
      <c r="K15" s="419">
        <f>(K13/K13)*35</f>
        <v>35</v>
      </c>
      <c r="L15" s="261"/>
      <c r="M15" s="353"/>
      <c r="N15" s="351" t="s">
        <v>83</v>
      </c>
      <c r="O15" s="351"/>
      <c r="P15" s="351"/>
      <c r="Q15" s="351"/>
      <c r="R15" s="355"/>
      <c r="S15" s="355"/>
      <c r="T15" s="356"/>
      <c r="U15" s="357"/>
      <c r="V15" s="429">
        <f>(K13/V13)*35</f>
        <v>32.71725193397225</v>
      </c>
    </row>
    <row r="16" spans="2:22" ht="25.5" customHeight="1" thickBot="1" x14ac:dyDescent="0.3">
      <c r="B16" s="404"/>
      <c r="C16" s="413" t="s">
        <v>85</v>
      </c>
      <c r="D16" s="413"/>
      <c r="E16" s="413"/>
      <c r="F16" s="413"/>
      <c r="G16" s="414"/>
      <c r="H16" s="414"/>
      <c r="I16" s="417"/>
      <c r="J16" s="418"/>
      <c r="K16" s="420"/>
      <c r="L16" s="261"/>
      <c r="M16" s="354"/>
      <c r="N16" s="351" t="s">
        <v>85</v>
      </c>
      <c r="O16" s="351"/>
      <c r="P16" s="351"/>
      <c r="Q16" s="351"/>
      <c r="R16" s="352"/>
      <c r="S16" s="352"/>
      <c r="T16" s="358"/>
      <c r="U16" s="359"/>
      <c r="V16" s="430"/>
    </row>
    <row r="17" spans="2:22" ht="45.75" customHeight="1" thickBot="1" x14ac:dyDescent="0.3">
      <c r="B17" s="410" t="s">
        <v>86</v>
      </c>
      <c r="C17" s="411"/>
      <c r="D17" s="411"/>
      <c r="E17" s="411"/>
      <c r="F17" s="411"/>
      <c r="G17" s="411"/>
      <c r="H17" s="411"/>
      <c r="I17" s="411"/>
      <c r="J17" s="411"/>
      <c r="K17" s="412"/>
      <c r="L17" s="261"/>
      <c r="M17" s="410" t="s">
        <v>86</v>
      </c>
      <c r="N17" s="411"/>
      <c r="O17" s="411"/>
      <c r="P17" s="411"/>
      <c r="Q17" s="411"/>
      <c r="R17" s="411"/>
      <c r="S17" s="411"/>
      <c r="T17" s="411"/>
      <c r="U17" s="411"/>
      <c r="V17" s="412"/>
    </row>
    <row r="18" spans="2:22" x14ac:dyDescent="0.25">
      <c r="B18" s="249"/>
      <c r="C18" s="249"/>
      <c r="D18" s="249"/>
      <c r="E18" s="249"/>
      <c r="F18" s="249"/>
      <c r="G18" s="249"/>
      <c r="H18" s="249"/>
      <c r="I18" s="249"/>
      <c r="J18" s="249"/>
      <c r="K18" s="249"/>
      <c r="L18" s="261"/>
    </row>
  </sheetData>
  <mergeCells count="58">
    <mergeCell ref="B17:K17"/>
    <mergeCell ref="M17:V17"/>
    <mergeCell ref="N15:Q15"/>
    <mergeCell ref="R15:S15"/>
    <mergeCell ref="T15:U16"/>
    <mergeCell ref="V15:V16"/>
    <mergeCell ref="C16:F16"/>
    <mergeCell ref="G16:H16"/>
    <mergeCell ref="N16:Q16"/>
    <mergeCell ref="R16:S16"/>
    <mergeCell ref="B15:B16"/>
    <mergeCell ref="C15:F15"/>
    <mergeCell ref="G15:H15"/>
    <mergeCell ref="I15:J16"/>
    <mergeCell ref="K15:K16"/>
    <mergeCell ref="M15:M16"/>
    <mergeCell ref="B8:C8"/>
    <mergeCell ref="M8:N8"/>
    <mergeCell ref="V13:V14"/>
    <mergeCell ref="B14:J14"/>
    <mergeCell ref="M14:U14"/>
    <mergeCell ref="B9:C9"/>
    <mergeCell ref="M9:N9"/>
    <mergeCell ref="B10:C10"/>
    <mergeCell ref="M10:N10"/>
    <mergeCell ref="B11:C11"/>
    <mergeCell ref="M11:N11"/>
    <mergeCell ref="B12:C12"/>
    <mergeCell ref="M12:N12"/>
    <mergeCell ref="B13:J13"/>
    <mergeCell ref="K13:K14"/>
    <mergeCell ref="M13:U13"/>
    <mergeCell ref="T4:T5"/>
    <mergeCell ref="B6:C6"/>
    <mergeCell ref="M6:N6"/>
    <mergeCell ref="B7:C7"/>
    <mergeCell ref="M7:N7"/>
    <mergeCell ref="O4:O5"/>
    <mergeCell ref="P4:P5"/>
    <mergeCell ref="Q4:Q5"/>
    <mergeCell ref="R4:R5"/>
    <mergeCell ref="S4:S5"/>
    <mergeCell ref="B2:K2"/>
    <mergeCell ref="M2:V2"/>
    <mergeCell ref="B3:C5"/>
    <mergeCell ref="D3:H3"/>
    <mergeCell ref="J3:K3"/>
    <mergeCell ref="M3:N5"/>
    <mergeCell ref="O3:S3"/>
    <mergeCell ref="U3:V3"/>
    <mergeCell ref="D4:D5"/>
    <mergeCell ref="E4:E5"/>
    <mergeCell ref="U4:U5"/>
    <mergeCell ref="F4:F5"/>
    <mergeCell ref="G4:G5"/>
    <mergeCell ref="H4:H5"/>
    <mergeCell ref="I4:I5"/>
    <mergeCell ref="J4:J5"/>
  </mergeCells>
  <pageMargins left="0.7" right="0.7" top="0.75" bottom="0.75" header="0.3" footer="0.3"/>
  <pageSetup scale="45" fitToHeight="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10</vt:i4>
      </vt:variant>
    </vt:vector>
  </HeadingPairs>
  <TitlesOfParts>
    <vt:vector size="22" baseType="lpstr">
      <vt:lpstr>Survey rating</vt:lpstr>
      <vt:lpstr>RFP Scoring Matrix</vt:lpstr>
      <vt:lpstr>RFP Matrix TARGET and BAFO</vt:lpstr>
      <vt:lpstr>Target Pricing Centurion</vt:lpstr>
      <vt:lpstr>Target Pricing Corizon</vt:lpstr>
      <vt:lpstr>Target Pricing #s</vt:lpstr>
      <vt:lpstr>Final (BAFO) Score Sheets</vt:lpstr>
      <vt:lpstr>Original Bids</vt:lpstr>
      <vt:lpstr>Round 1</vt:lpstr>
      <vt:lpstr>Round 2</vt:lpstr>
      <vt:lpstr>Round 3</vt:lpstr>
      <vt:lpstr>Maximum Liability</vt:lpstr>
      <vt:lpstr>'Final (BAFO) Score Sheets'!Print_Area</vt:lpstr>
      <vt:lpstr>'Original Bids'!Print_Area</vt:lpstr>
      <vt:lpstr>'RFP Scoring Matrix'!Print_Area</vt:lpstr>
      <vt:lpstr>'Round 1'!Print_Area</vt:lpstr>
      <vt:lpstr>'Round 2'!Print_Area</vt:lpstr>
      <vt:lpstr>'Round 3'!Print_Area</vt:lpstr>
      <vt:lpstr>'Maximum Liability'!Text11</vt:lpstr>
      <vt:lpstr>'Maximum Liability'!Text17</vt:lpstr>
      <vt:lpstr>'Maximum Liability'!Text23</vt:lpstr>
      <vt:lpstr>'Maximum Liability'!Text35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Savicky</dc:creator>
  <cp:lastModifiedBy>Kelly X. Johns</cp:lastModifiedBy>
  <cp:lastPrinted>2017-07-24T12:41:27Z</cp:lastPrinted>
  <dcterms:created xsi:type="dcterms:W3CDTF">2014-10-02T00:43:45Z</dcterms:created>
  <dcterms:modified xsi:type="dcterms:W3CDTF">2017-07-27T17:10:24Z</dcterms:modified>
</cp:coreProperties>
</file>